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34AACD1C-1D50-41A9-9DD2-BA9FC07ABEE3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Q4" i="260" l="1"/>
  <c r="P4" i="260"/>
  <c r="N4" i="260"/>
  <c r="N3" i="260"/>
  <c r="M4" i="260"/>
  <c r="M3" i="260"/>
  <c r="Q4" i="238"/>
  <c r="P4" i="238"/>
  <c r="M3" i="238"/>
  <c r="P4" i="233"/>
  <c r="N6" i="233"/>
  <c r="N7" i="233"/>
  <c r="N8" i="233"/>
  <c r="N9" i="233"/>
  <c r="N10" i="233"/>
  <c r="N11" i="233"/>
  <c r="N12" i="233"/>
  <c r="N13" i="233"/>
  <c r="N14" i="233"/>
  <c r="N15" i="233"/>
  <c r="N16" i="233"/>
  <c r="N17" i="233"/>
  <c r="N18" i="233"/>
  <c r="N19" i="233"/>
  <c r="N20" i="233"/>
  <c r="N5" i="233"/>
  <c r="N4" i="233"/>
  <c r="M4" i="233"/>
  <c r="N4" i="238"/>
  <c r="M4" i="238"/>
  <c r="N4" i="235"/>
  <c r="N4" i="234"/>
  <c r="Q6" i="233"/>
  <c r="Q7" i="233"/>
  <c r="Q8" i="233"/>
  <c r="Q9" i="233"/>
  <c r="Q10" i="233"/>
  <c r="Q11" i="233"/>
  <c r="Q12" i="233"/>
  <c r="Q13" i="233"/>
  <c r="Q14" i="233"/>
  <c r="Q15" i="233"/>
  <c r="Q16" i="233"/>
  <c r="Q17" i="233"/>
  <c r="Q18" i="233"/>
  <c r="Q19" i="233"/>
  <c r="Q20" i="233"/>
  <c r="Q5" i="233"/>
  <c r="Q4" i="233"/>
  <c r="P3" i="233"/>
  <c r="M3" i="233"/>
  <c r="Q3" i="260"/>
  <c r="X3" i="198"/>
  <c r="T3" i="198"/>
  <c r="H3" i="198"/>
  <c r="W3" i="198"/>
  <c r="N3" i="198"/>
  <c r="AC3" i="198"/>
  <c r="V3" i="198"/>
  <c r="E3" i="198"/>
  <c r="R3" i="198"/>
  <c r="S3" i="198"/>
  <c r="Z3" i="198"/>
  <c r="C3" i="198"/>
  <c r="K3" i="198"/>
  <c r="O3" i="198"/>
  <c r="F3" i="198"/>
  <c r="M3" i="198"/>
  <c r="Q3" i="198"/>
  <c r="J3" i="198"/>
  <c r="AD3" i="198"/>
  <c r="G3" i="198"/>
  <c r="Y3" i="198"/>
  <c r="AB3" i="198"/>
  <c r="B3" i="198"/>
  <c r="U3" i="198"/>
  <c r="AA3" i="198"/>
  <c r="P3" i="198"/>
  <c r="L3" i="198"/>
  <c r="M4" i="257" l="1"/>
  <c r="M4" i="258"/>
  <c r="M4" i="259"/>
  <c r="M4" i="256"/>
  <c r="M4" i="241"/>
  <c r="M4" i="242"/>
  <c r="M4" i="243"/>
  <c r="M4" i="244"/>
  <c r="M4" i="245"/>
  <c r="M4" i="246"/>
  <c r="M4" i="247"/>
  <c r="M4" i="248"/>
  <c r="M4" i="249"/>
  <c r="M4" i="250"/>
  <c r="M4" i="251"/>
  <c r="M4" i="252"/>
  <c r="M4" i="253"/>
  <c r="M4" i="254"/>
  <c r="M4" i="255"/>
  <c r="M4" i="240"/>
  <c r="M4" i="239"/>
  <c r="M4" i="237"/>
  <c r="M4" i="236"/>
  <c r="M4" i="235"/>
  <c r="M4" i="234"/>
  <c r="M4" i="232"/>
  <c r="M4" i="231"/>
  <c r="V7" i="260" l="1"/>
  <c r="N5" i="260"/>
  <c r="Q5" i="260"/>
  <c r="V5" i="260"/>
  <c r="N6" i="260"/>
  <c r="Q6" i="260"/>
  <c r="N7" i="260"/>
  <c r="Q7" i="260"/>
  <c r="N8" i="260"/>
  <c r="Q8" i="260"/>
  <c r="V8" i="260"/>
  <c r="N9" i="260"/>
  <c r="Q9" i="260"/>
  <c r="N10" i="260"/>
  <c r="Q10" i="260"/>
  <c r="N11" i="260"/>
  <c r="Q11" i="260"/>
  <c r="V11" i="260"/>
  <c r="N12" i="260"/>
  <c r="Q12" i="260"/>
  <c r="N13" i="260"/>
  <c r="Q13" i="260"/>
  <c r="N14" i="260"/>
  <c r="Q14" i="260"/>
  <c r="N15" i="260"/>
  <c r="Q15" i="260"/>
  <c r="N16" i="260"/>
  <c r="Q16" i="260"/>
  <c r="N17" i="260"/>
  <c r="Q17" i="260"/>
  <c r="N18" i="260"/>
  <c r="Q18" i="260"/>
  <c r="N19" i="260"/>
  <c r="Q19" i="260"/>
  <c r="N20" i="260"/>
  <c r="Q20" i="260"/>
  <c r="M3" i="259"/>
  <c r="N3" i="259"/>
  <c r="Q3" i="259"/>
  <c r="N4" i="259"/>
  <c r="Q4" i="259"/>
  <c r="N5" i="259"/>
  <c r="Q5" i="259"/>
  <c r="N6" i="259"/>
  <c r="Q6" i="259"/>
  <c r="N7" i="259"/>
  <c r="Q7" i="259"/>
  <c r="N8" i="259"/>
  <c r="Q8" i="259"/>
  <c r="N9" i="259"/>
  <c r="Q9" i="259"/>
  <c r="N10" i="259"/>
  <c r="Q10" i="259"/>
  <c r="N11" i="259"/>
  <c r="Q11" i="259"/>
  <c r="N12" i="259"/>
  <c r="Q12" i="259"/>
  <c r="N13" i="259"/>
  <c r="Q13" i="259"/>
  <c r="N14" i="259"/>
  <c r="Q14" i="259"/>
  <c r="N15" i="259"/>
  <c r="Q15" i="259"/>
  <c r="N16" i="259"/>
  <c r="Q16" i="259"/>
  <c r="N17" i="259"/>
  <c r="Q17" i="259"/>
  <c r="N18" i="259"/>
  <c r="Q18" i="259"/>
  <c r="N19" i="259"/>
  <c r="Q19" i="259"/>
  <c r="N20" i="259"/>
  <c r="Q20" i="259"/>
  <c r="M3" i="258"/>
  <c r="Q4" i="258" s="1"/>
  <c r="N3" i="258"/>
  <c r="N4" i="258"/>
  <c r="N5" i="258"/>
  <c r="N6" i="258"/>
  <c r="N7" i="258"/>
  <c r="Q7" i="258"/>
  <c r="N8" i="258"/>
  <c r="N9" i="258"/>
  <c r="N10" i="258"/>
  <c r="N11" i="258"/>
  <c r="N12" i="258"/>
  <c r="N13" i="258"/>
  <c r="N14" i="258"/>
  <c r="N15" i="258"/>
  <c r="Q15" i="258"/>
  <c r="N16" i="258"/>
  <c r="N17" i="258"/>
  <c r="N18" i="258"/>
  <c r="Q18" i="258"/>
  <c r="N19" i="258"/>
  <c r="N20" i="258"/>
  <c r="M3" i="257"/>
  <c r="Q5" i="257" s="1"/>
  <c r="N3" i="257"/>
  <c r="N4" i="257"/>
  <c r="Q4" i="257"/>
  <c r="N5" i="257"/>
  <c r="N6" i="257"/>
  <c r="N7" i="257"/>
  <c r="Q7" i="257"/>
  <c r="N8" i="257"/>
  <c r="N9" i="257"/>
  <c r="N10" i="257"/>
  <c r="N11" i="257"/>
  <c r="Q11" i="257"/>
  <c r="N12" i="257"/>
  <c r="N13" i="257"/>
  <c r="N14" i="257"/>
  <c r="Q14" i="257"/>
  <c r="N15" i="257"/>
  <c r="N16" i="257"/>
  <c r="Q16" i="257"/>
  <c r="N17" i="257"/>
  <c r="N18" i="257"/>
  <c r="Q18" i="257"/>
  <c r="N19" i="257"/>
  <c r="N20" i="257"/>
  <c r="Q20" i="257"/>
  <c r="M3" i="256"/>
  <c r="N3" i="256"/>
  <c r="N4" i="256"/>
  <c r="N5" i="256"/>
  <c r="N6" i="256"/>
  <c r="N7" i="256"/>
  <c r="N8" i="256"/>
  <c r="N9" i="256"/>
  <c r="N10" i="256"/>
  <c r="N11" i="256"/>
  <c r="N12" i="256"/>
  <c r="N13" i="256"/>
  <c r="N14" i="256"/>
  <c r="N15" i="256"/>
  <c r="N16" i="256"/>
  <c r="N17" i="256"/>
  <c r="N18" i="256"/>
  <c r="N19" i="256"/>
  <c r="N20" i="256"/>
  <c r="M3" i="255"/>
  <c r="Q4" i="255" s="1"/>
  <c r="N3" i="255"/>
  <c r="N4" i="255"/>
  <c r="N5" i="255"/>
  <c r="N6" i="255"/>
  <c r="N7" i="255"/>
  <c r="Q7" i="255"/>
  <c r="N8" i="255"/>
  <c r="N9" i="255"/>
  <c r="N10" i="255"/>
  <c r="N11" i="255"/>
  <c r="N12" i="255"/>
  <c r="N13" i="255"/>
  <c r="N14" i="255"/>
  <c r="N15" i="255"/>
  <c r="N16" i="255"/>
  <c r="N17" i="255"/>
  <c r="N18" i="255"/>
  <c r="Q18" i="255"/>
  <c r="N19" i="255"/>
  <c r="N20" i="255"/>
  <c r="M3" i="254"/>
  <c r="Q5" i="254" s="1"/>
  <c r="N3" i="254"/>
  <c r="N4" i="254"/>
  <c r="Q4" i="254"/>
  <c r="N5" i="254"/>
  <c r="N6" i="254"/>
  <c r="Q6" i="254"/>
  <c r="N7" i="254"/>
  <c r="N8" i="254"/>
  <c r="Q8" i="254"/>
  <c r="N9" i="254"/>
  <c r="N10" i="254"/>
  <c r="Q10" i="254"/>
  <c r="N11" i="254"/>
  <c r="N12" i="254"/>
  <c r="Q12" i="254"/>
  <c r="N13" i="254"/>
  <c r="N14" i="254"/>
  <c r="Q14" i="254"/>
  <c r="N15" i="254"/>
  <c r="N16" i="254"/>
  <c r="Q16" i="254"/>
  <c r="N17" i="254"/>
  <c r="N18" i="254"/>
  <c r="Q18" i="254"/>
  <c r="N19" i="254"/>
  <c r="N20" i="254"/>
  <c r="Q20" i="254"/>
  <c r="M3" i="253"/>
  <c r="N3" i="253"/>
  <c r="N4" i="253"/>
  <c r="N5" i="253"/>
  <c r="N6" i="253"/>
  <c r="N7" i="253"/>
  <c r="N8" i="253"/>
  <c r="N9" i="253"/>
  <c r="N10" i="253"/>
  <c r="N11" i="253"/>
  <c r="N12" i="253"/>
  <c r="N13" i="253"/>
  <c r="N14" i="253"/>
  <c r="N15" i="253"/>
  <c r="N16" i="253"/>
  <c r="N17" i="253"/>
  <c r="N18" i="253"/>
  <c r="N19" i="253"/>
  <c r="N20" i="253"/>
  <c r="M3" i="252"/>
  <c r="Q5" i="252" s="1"/>
  <c r="N3" i="252"/>
  <c r="N4" i="252"/>
  <c r="Q4" i="252"/>
  <c r="N5" i="252"/>
  <c r="N6" i="252"/>
  <c r="N7" i="252"/>
  <c r="Q7" i="252"/>
  <c r="N8" i="252"/>
  <c r="N9" i="252"/>
  <c r="N10" i="252"/>
  <c r="Q10" i="252"/>
  <c r="N11" i="252"/>
  <c r="N12" i="252"/>
  <c r="Q12" i="252"/>
  <c r="N13" i="252"/>
  <c r="N14" i="252"/>
  <c r="Q14" i="252"/>
  <c r="N15" i="252"/>
  <c r="N16" i="252"/>
  <c r="Q16" i="252"/>
  <c r="N17" i="252"/>
  <c r="N18" i="252"/>
  <c r="N19" i="252"/>
  <c r="Q19" i="252"/>
  <c r="N20" i="252"/>
  <c r="M3" i="251"/>
  <c r="Q3" i="251" s="1"/>
  <c r="N3" i="251"/>
  <c r="N4" i="251"/>
  <c r="N5" i="251"/>
  <c r="Q5" i="251"/>
  <c r="N6" i="251"/>
  <c r="N7" i="251"/>
  <c r="Q7" i="251"/>
  <c r="N8" i="251"/>
  <c r="N9" i="251"/>
  <c r="Q9" i="251"/>
  <c r="N10" i="251"/>
  <c r="N11" i="251"/>
  <c r="Q11" i="251"/>
  <c r="N12" i="251"/>
  <c r="N13" i="251"/>
  <c r="Q13" i="251"/>
  <c r="N14" i="251"/>
  <c r="N15" i="251"/>
  <c r="Q15" i="251"/>
  <c r="N16" i="251"/>
  <c r="N17" i="251"/>
  <c r="Q17" i="251"/>
  <c r="N18" i="251"/>
  <c r="N19" i="251"/>
  <c r="Q19" i="251"/>
  <c r="N20" i="251"/>
  <c r="M3" i="250"/>
  <c r="Q3" i="250" s="1"/>
  <c r="N3" i="250"/>
  <c r="N4" i="250"/>
  <c r="N5" i="250"/>
  <c r="N6" i="250"/>
  <c r="N7" i="250"/>
  <c r="Q7" i="250"/>
  <c r="N8" i="250"/>
  <c r="N9" i="250"/>
  <c r="N10" i="250"/>
  <c r="Q10" i="250"/>
  <c r="N11" i="250"/>
  <c r="N12" i="250"/>
  <c r="N13" i="250"/>
  <c r="N14" i="250"/>
  <c r="N15" i="250"/>
  <c r="Q15" i="250"/>
  <c r="N16" i="250"/>
  <c r="N17" i="250"/>
  <c r="N18" i="250"/>
  <c r="Q18" i="250"/>
  <c r="N19" i="250"/>
  <c r="N20" i="250"/>
  <c r="M3" i="249"/>
  <c r="Q5" i="249" s="1"/>
  <c r="N3" i="249"/>
  <c r="N4" i="249"/>
  <c r="N5" i="249"/>
  <c r="N6" i="249"/>
  <c r="N7" i="249"/>
  <c r="N8" i="249"/>
  <c r="N9" i="249"/>
  <c r="N10" i="249"/>
  <c r="N11" i="249"/>
  <c r="N12" i="249"/>
  <c r="N13" i="249"/>
  <c r="N14" i="249"/>
  <c r="N15" i="249"/>
  <c r="N16" i="249"/>
  <c r="N17" i="249"/>
  <c r="N18" i="249"/>
  <c r="N19" i="249"/>
  <c r="N20" i="249"/>
  <c r="M3" i="248"/>
  <c r="Q5" i="248" s="1"/>
  <c r="N3" i="248"/>
  <c r="N4" i="248"/>
  <c r="N5" i="248"/>
  <c r="N6" i="248"/>
  <c r="Q6" i="248"/>
  <c r="N7" i="248"/>
  <c r="N8" i="248"/>
  <c r="N9" i="248"/>
  <c r="Q9" i="248"/>
  <c r="N10" i="248"/>
  <c r="N11" i="248"/>
  <c r="N12" i="248"/>
  <c r="N13" i="248"/>
  <c r="Q13" i="248"/>
  <c r="N14" i="248"/>
  <c r="N15" i="248"/>
  <c r="N16" i="248"/>
  <c r="N17" i="248"/>
  <c r="N18" i="248"/>
  <c r="Q18" i="248"/>
  <c r="N19" i="248"/>
  <c r="N20" i="248"/>
  <c r="M3" i="247"/>
  <c r="Q4" i="247" s="1"/>
  <c r="N3" i="247"/>
  <c r="N4" i="247"/>
  <c r="N5" i="247"/>
  <c r="N6" i="247"/>
  <c r="N7" i="247"/>
  <c r="Q7" i="247"/>
  <c r="N8" i="247"/>
  <c r="N9" i="247"/>
  <c r="N10" i="247"/>
  <c r="N11" i="247"/>
  <c r="N12" i="247"/>
  <c r="N13" i="247"/>
  <c r="N14" i="247"/>
  <c r="N15" i="247"/>
  <c r="N16" i="247"/>
  <c r="N17" i="247"/>
  <c r="N18" i="247"/>
  <c r="Q18" i="247"/>
  <c r="N19" i="247"/>
  <c r="N20" i="247"/>
  <c r="M3" i="246"/>
  <c r="Q5" i="246" s="1"/>
  <c r="N3" i="246"/>
  <c r="N4" i="246"/>
  <c r="Q4" i="246"/>
  <c r="N5" i="246"/>
  <c r="N6" i="246"/>
  <c r="Q6" i="246"/>
  <c r="N7" i="246"/>
  <c r="N8" i="246"/>
  <c r="Q8" i="246"/>
  <c r="N9" i="246"/>
  <c r="N10" i="246"/>
  <c r="Q10" i="246"/>
  <c r="N11" i="246"/>
  <c r="N12" i="246"/>
  <c r="Q12" i="246"/>
  <c r="N13" i="246"/>
  <c r="N14" i="246"/>
  <c r="Q14" i="246"/>
  <c r="N15" i="246"/>
  <c r="N16" i="246"/>
  <c r="Q16" i="246"/>
  <c r="N17" i="246"/>
  <c r="N18" i="246"/>
  <c r="Q18" i="246"/>
  <c r="N19" i="246"/>
  <c r="N20" i="246"/>
  <c r="Q20" i="246"/>
  <c r="M3" i="245"/>
  <c r="Q14" i="245" s="1"/>
  <c r="N3" i="245"/>
  <c r="N4" i="245"/>
  <c r="N5" i="245"/>
  <c r="N6" i="245"/>
  <c r="N7" i="245"/>
  <c r="N8" i="245"/>
  <c r="N9" i="245"/>
  <c r="N10" i="245"/>
  <c r="N11" i="245"/>
  <c r="N12" i="245"/>
  <c r="N13" i="245"/>
  <c r="N14" i="245"/>
  <c r="N15" i="245"/>
  <c r="N16" i="245"/>
  <c r="N17" i="245"/>
  <c r="N18" i="245"/>
  <c r="N19" i="245"/>
  <c r="N20" i="245"/>
  <c r="M3" i="244"/>
  <c r="Q5" i="244" s="1"/>
  <c r="N3" i="244"/>
  <c r="N4" i="244"/>
  <c r="N5" i="244"/>
  <c r="N6" i="244"/>
  <c r="N7" i="244"/>
  <c r="Q7" i="244"/>
  <c r="N8" i="244"/>
  <c r="N9" i="244"/>
  <c r="N10" i="244"/>
  <c r="N11" i="244"/>
  <c r="N12" i="244"/>
  <c r="Q12" i="244"/>
  <c r="N13" i="244"/>
  <c r="N14" i="244"/>
  <c r="N15" i="244"/>
  <c r="Q15" i="244"/>
  <c r="N16" i="244"/>
  <c r="N17" i="244"/>
  <c r="N18" i="244"/>
  <c r="N19" i="244"/>
  <c r="N20" i="244"/>
  <c r="M3" i="243"/>
  <c r="Q3" i="243" s="1"/>
  <c r="N3" i="243"/>
  <c r="N4" i="243"/>
  <c r="N5" i="243"/>
  <c r="Q5" i="243"/>
  <c r="N6" i="243"/>
  <c r="N7" i="243"/>
  <c r="N8" i="243"/>
  <c r="Q8" i="243"/>
  <c r="N9" i="243"/>
  <c r="N10" i="243"/>
  <c r="Q10" i="243"/>
  <c r="N11" i="243"/>
  <c r="Q11" i="243"/>
  <c r="N12" i="243"/>
  <c r="Q12" i="243"/>
  <c r="N13" i="243"/>
  <c r="N14" i="243"/>
  <c r="Q14" i="243"/>
  <c r="N15" i="243"/>
  <c r="Q15" i="243"/>
  <c r="N16" i="243"/>
  <c r="Q16" i="243"/>
  <c r="N17" i="243"/>
  <c r="N18" i="243"/>
  <c r="Q18" i="243"/>
  <c r="N19" i="243"/>
  <c r="Q19" i="243"/>
  <c r="N20" i="243"/>
  <c r="Q20" i="243"/>
  <c r="M3" i="242"/>
  <c r="N3" i="242"/>
  <c r="Q3" i="242"/>
  <c r="N4" i="242"/>
  <c r="N5" i="242"/>
  <c r="N6" i="242"/>
  <c r="Q6" i="242"/>
  <c r="N7" i="242"/>
  <c r="Q7" i="242"/>
  <c r="N8" i="242"/>
  <c r="N9" i="242"/>
  <c r="N10" i="242"/>
  <c r="N11" i="242"/>
  <c r="Q11" i="242"/>
  <c r="N12" i="242"/>
  <c r="N13" i="242"/>
  <c r="N14" i="242"/>
  <c r="Q14" i="242"/>
  <c r="N15" i="242"/>
  <c r="N16" i="242"/>
  <c r="N17" i="242"/>
  <c r="N18" i="242"/>
  <c r="Q18" i="242"/>
  <c r="N19" i="242"/>
  <c r="Q19" i="242"/>
  <c r="N20" i="242"/>
  <c r="M3" i="241"/>
  <c r="Q5" i="241" s="1"/>
  <c r="N3" i="241"/>
  <c r="N4" i="241"/>
  <c r="Q4" i="241"/>
  <c r="N5" i="241"/>
  <c r="N6" i="241"/>
  <c r="N7" i="241"/>
  <c r="Q7" i="241"/>
  <c r="N8" i="241"/>
  <c r="N9" i="241"/>
  <c r="Q9" i="241"/>
  <c r="N10" i="241"/>
  <c r="N11" i="241"/>
  <c r="Q11" i="241"/>
  <c r="N12" i="241"/>
  <c r="N13" i="241"/>
  <c r="Q13" i="241"/>
  <c r="N14" i="241"/>
  <c r="N15" i="241"/>
  <c r="Q15" i="241"/>
  <c r="N16" i="241"/>
  <c r="N17" i="241"/>
  <c r="Q17" i="241"/>
  <c r="N18" i="241"/>
  <c r="N19" i="241"/>
  <c r="Q19" i="241"/>
  <c r="N20" i="241"/>
  <c r="M3" i="240"/>
  <c r="Q17" i="240" s="1"/>
  <c r="N3" i="240"/>
  <c r="N4" i="240"/>
  <c r="N5" i="240"/>
  <c r="N6" i="240"/>
  <c r="Q6" i="240"/>
  <c r="N7" i="240"/>
  <c r="N8" i="240"/>
  <c r="N9" i="240"/>
  <c r="Q9" i="240"/>
  <c r="N10" i="240"/>
  <c r="N11" i="240"/>
  <c r="N12" i="240"/>
  <c r="N13" i="240"/>
  <c r="N14" i="240"/>
  <c r="Q14" i="240"/>
  <c r="N15" i="240"/>
  <c r="N16" i="240"/>
  <c r="N17" i="240"/>
  <c r="N18" i="240"/>
  <c r="N19" i="240"/>
  <c r="N20" i="240"/>
  <c r="M3" i="239"/>
  <c r="Q4" i="239" s="1"/>
  <c r="N3" i="239"/>
  <c r="N4" i="239"/>
  <c r="N5" i="239"/>
  <c r="N6" i="239"/>
  <c r="N7" i="239"/>
  <c r="N8" i="239"/>
  <c r="N9" i="239"/>
  <c r="N10" i="239"/>
  <c r="N11" i="239"/>
  <c r="N12" i="239"/>
  <c r="N13" i="239"/>
  <c r="N14" i="239"/>
  <c r="N15" i="239"/>
  <c r="N16" i="239"/>
  <c r="N17" i="239"/>
  <c r="N18" i="239"/>
  <c r="N19" i="239"/>
  <c r="N20" i="239"/>
  <c r="N3" i="238"/>
  <c r="Q3" i="238"/>
  <c r="N5" i="238"/>
  <c r="Q5" i="238"/>
  <c r="N6" i="238"/>
  <c r="Q6" i="238"/>
  <c r="V6" i="238"/>
  <c r="N7" i="238"/>
  <c r="Q7" i="238"/>
  <c r="N8" i="238"/>
  <c r="Q8" i="238"/>
  <c r="N9" i="238"/>
  <c r="Q9" i="238"/>
  <c r="N10" i="238"/>
  <c r="Q10" i="238"/>
  <c r="N11" i="238"/>
  <c r="Q11" i="238"/>
  <c r="V11" i="238"/>
  <c r="N12" i="238"/>
  <c r="Q12" i="238"/>
  <c r="N13" i="238"/>
  <c r="Q13" i="238"/>
  <c r="N14" i="238"/>
  <c r="Q14" i="238"/>
  <c r="V14" i="238"/>
  <c r="N15" i="238"/>
  <c r="Q15" i="238"/>
  <c r="N16" i="238"/>
  <c r="Q16" i="238"/>
  <c r="N17" i="238"/>
  <c r="Q17" i="238"/>
  <c r="V17" i="238"/>
  <c r="N18" i="238"/>
  <c r="Q18" i="238"/>
  <c r="N19" i="238"/>
  <c r="Q19" i="238"/>
  <c r="V19" i="238"/>
  <c r="N20" i="238"/>
  <c r="Q20" i="238"/>
  <c r="V20" i="238"/>
  <c r="M3" i="237"/>
  <c r="Q3" i="237" s="1"/>
  <c r="N3" i="237"/>
  <c r="N4" i="237"/>
  <c r="Q4" i="237"/>
  <c r="N5" i="237"/>
  <c r="N6" i="237"/>
  <c r="Q6" i="237"/>
  <c r="N7" i="237"/>
  <c r="N8" i="237"/>
  <c r="Q8" i="237"/>
  <c r="N9" i="237"/>
  <c r="N10" i="237"/>
  <c r="Q10" i="237"/>
  <c r="N11" i="237"/>
  <c r="N12" i="237"/>
  <c r="Q12" i="237"/>
  <c r="N13" i="237"/>
  <c r="N14" i="237"/>
  <c r="Q14" i="237"/>
  <c r="N15" i="237"/>
  <c r="N16" i="237"/>
  <c r="Q16" i="237"/>
  <c r="N17" i="237"/>
  <c r="N18" i="237"/>
  <c r="Q18" i="237"/>
  <c r="N19" i="237"/>
  <c r="N20" i="237"/>
  <c r="Q20" i="237"/>
  <c r="M3" i="236"/>
  <c r="Q9" i="236" s="1"/>
  <c r="N3" i="236"/>
  <c r="N4" i="236"/>
  <c r="N5" i="236"/>
  <c r="Q5" i="236"/>
  <c r="N6" i="236"/>
  <c r="N7" i="236"/>
  <c r="N8" i="236"/>
  <c r="N9" i="236"/>
  <c r="N10" i="236"/>
  <c r="Q10" i="236"/>
  <c r="N11" i="236"/>
  <c r="N12" i="236"/>
  <c r="N13" i="236"/>
  <c r="Q13" i="236"/>
  <c r="N14" i="236"/>
  <c r="N15" i="236"/>
  <c r="N16" i="236"/>
  <c r="N17" i="236"/>
  <c r="Q17" i="236"/>
  <c r="N18" i="236"/>
  <c r="Q18" i="236"/>
  <c r="N19" i="236"/>
  <c r="N20" i="236"/>
  <c r="M3" i="235"/>
  <c r="Q8" i="235" s="1"/>
  <c r="N3" i="235"/>
  <c r="Q3" i="235"/>
  <c r="Q4" i="235"/>
  <c r="N5" i="235"/>
  <c r="N6" i="235"/>
  <c r="Q6" i="235"/>
  <c r="N7" i="235"/>
  <c r="Q7" i="235"/>
  <c r="N8" i="235"/>
  <c r="N9" i="235"/>
  <c r="N10" i="235"/>
  <c r="Q10" i="235"/>
  <c r="N11" i="235"/>
  <c r="Q11" i="235"/>
  <c r="N12" i="235"/>
  <c r="N13" i="235"/>
  <c r="N14" i="235"/>
  <c r="Q14" i="235"/>
  <c r="N15" i="235"/>
  <c r="Q15" i="235"/>
  <c r="N16" i="235"/>
  <c r="N17" i="235"/>
  <c r="N18" i="235"/>
  <c r="Q18" i="235"/>
  <c r="N19" i="235"/>
  <c r="Q19" i="235"/>
  <c r="N20" i="235"/>
  <c r="M3" i="234"/>
  <c r="Q8" i="234" s="1"/>
  <c r="N3" i="234"/>
  <c r="Q3" i="234"/>
  <c r="N5" i="234"/>
  <c r="Q5" i="234"/>
  <c r="N6" i="234"/>
  <c r="Q6" i="234"/>
  <c r="N7" i="234"/>
  <c r="Q7" i="234"/>
  <c r="N8" i="234"/>
  <c r="N9" i="234"/>
  <c r="Q9" i="234"/>
  <c r="N10" i="234"/>
  <c r="Q10" i="234"/>
  <c r="N11" i="234"/>
  <c r="Q11" i="234"/>
  <c r="N12" i="234"/>
  <c r="N13" i="234"/>
  <c r="Q13" i="234"/>
  <c r="N14" i="234"/>
  <c r="Q14" i="234"/>
  <c r="N15" i="234"/>
  <c r="Q15" i="234"/>
  <c r="N16" i="234"/>
  <c r="N17" i="234"/>
  <c r="Q17" i="234"/>
  <c r="N18" i="234"/>
  <c r="Q18" i="234"/>
  <c r="N19" i="234"/>
  <c r="Q19" i="234"/>
  <c r="N20" i="234"/>
  <c r="N3" i="233"/>
  <c r="Q3" i="233"/>
  <c r="V3" i="233"/>
  <c r="V4" i="233"/>
  <c r="V5" i="233"/>
  <c r="V6" i="233"/>
  <c r="V7" i="233"/>
  <c r="V8" i="233"/>
  <c r="V9" i="233"/>
  <c r="V10" i="233"/>
  <c r="V11" i="233"/>
  <c r="V12" i="233"/>
  <c r="V13" i="233"/>
  <c r="V14" i="233"/>
  <c r="V15" i="233"/>
  <c r="V16" i="233"/>
  <c r="V17" i="233"/>
  <c r="V18" i="233"/>
  <c r="V19" i="233"/>
  <c r="V20" i="233"/>
  <c r="M3" i="232"/>
  <c r="Q13" i="232" s="1"/>
  <c r="N3" i="232"/>
  <c r="N4" i="232"/>
  <c r="N5" i="232"/>
  <c r="N6" i="232"/>
  <c r="N7" i="232"/>
  <c r="N8" i="232"/>
  <c r="N9" i="232"/>
  <c r="N10" i="232"/>
  <c r="N11" i="232"/>
  <c r="N12" i="232"/>
  <c r="N13" i="232"/>
  <c r="N14" i="232"/>
  <c r="N15" i="232"/>
  <c r="N16" i="232"/>
  <c r="N17" i="232"/>
  <c r="N18" i="232"/>
  <c r="N19" i="232"/>
  <c r="N20" i="232"/>
  <c r="M3" i="231"/>
  <c r="Q13" i="231" s="1"/>
  <c r="N3" i="231"/>
  <c r="Q3" i="231"/>
  <c r="N4" i="231"/>
  <c r="N5" i="231"/>
  <c r="N6" i="231"/>
  <c r="N7" i="231"/>
  <c r="Q7" i="231"/>
  <c r="N8" i="231"/>
  <c r="Q8" i="231"/>
  <c r="N9" i="231"/>
  <c r="N10" i="231"/>
  <c r="N11" i="231"/>
  <c r="Q11" i="231"/>
  <c r="N12" i="231"/>
  <c r="Q12" i="231"/>
  <c r="N13" i="231"/>
  <c r="N14" i="231"/>
  <c r="N15" i="231"/>
  <c r="Q15" i="231"/>
  <c r="N16" i="231"/>
  <c r="N17" i="231"/>
  <c r="N18" i="231"/>
  <c r="Q18" i="231"/>
  <c r="N19" i="231"/>
  <c r="N20" i="231"/>
  <c r="Q20" i="231"/>
  <c r="G35" i="230"/>
  <c r="D35" i="230"/>
  <c r="G34" i="230"/>
  <c r="D34" i="230"/>
  <c r="G33" i="230"/>
  <c r="D33" i="230"/>
  <c r="G32" i="230"/>
  <c r="D32" i="230"/>
  <c r="G31" i="230"/>
  <c r="D31" i="230"/>
  <c r="G30" i="230"/>
  <c r="D30" i="230"/>
  <c r="G29" i="230"/>
  <c r="D29" i="230"/>
  <c r="G28" i="230"/>
  <c r="D28" i="230"/>
  <c r="G27" i="230"/>
  <c r="D27" i="230"/>
  <c r="G26" i="230"/>
  <c r="D26" i="230"/>
  <c r="G25" i="230"/>
  <c r="D25" i="230"/>
  <c r="G24" i="230"/>
  <c r="D24" i="230"/>
  <c r="G23" i="230"/>
  <c r="D23" i="230"/>
  <c r="G22" i="230"/>
  <c r="D22" i="230"/>
  <c r="G21" i="230"/>
  <c r="D21" i="230"/>
  <c r="G20" i="230"/>
  <c r="D20" i="230"/>
  <c r="G19" i="230"/>
  <c r="D19" i="230"/>
  <c r="G18" i="230"/>
  <c r="D18" i="230"/>
  <c r="G17" i="230"/>
  <c r="D17" i="230"/>
  <c r="G16" i="230"/>
  <c r="D16" i="230"/>
  <c r="G15" i="230"/>
  <c r="D15" i="230"/>
  <c r="G14" i="230"/>
  <c r="D14" i="230"/>
  <c r="G13" i="230"/>
  <c r="D13" i="230"/>
  <c r="G12" i="230"/>
  <c r="D12" i="230"/>
  <c r="G11" i="230"/>
  <c r="D11" i="230"/>
  <c r="G10" i="230"/>
  <c r="D10" i="230"/>
  <c r="G9" i="230"/>
  <c r="D9" i="230"/>
  <c r="G8" i="230"/>
  <c r="D8" i="230"/>
  <c r="G7" i="230"/>
  <c r="D7" i="230"/>
  <c r="G6" i="230"/>
  <c r="D6" i="230"/>
  <c r="G5" i="230"/>
  <c r="D5" i="230"/>
  <c r="G4" i="230"/>
  <c r="D4" i="230"/>
  <c r="G3" i="230"/>
  <c r="D3" i="230"/>
  <c r="D3" i="198"/>
  <c r="Q18" i="239" l="1"/>
  <c r="Q6" i="239"/>
  <c r="Q20" i="241"/>
  <c r="Q16" i="241"/>
  <c r="Q8" i="241"/>
  <c r="Q16" i="244"/>
  <c r="Q14" i="248"/>
  <c r="Q8" i="249"/>
  <c r="Q20" i="251"/>
  <c r="Q8" i="251"/>
  <c r="Q16" i="231"/>
  <c r="Q18" i="240"/>
  <c r="Q13" i="240"/>
  <c r="Q3" i="241"/>
  <c r="Q6" i="243"/>
  <c r="Q20" i="244"/>
  <c r="Q11" i="244"/>
  <c r="Q6" i="245"/>
  <c r="Q19" i="246"/>
  <c r="Q15" i="246"/>
  <c r="Q11" i="246"/>
  <c r="Q7" i="246"/>
  <c r="Q3" i="246"/>
  <c r="Q11" i="247"/>
  <c r="Q6" i="247"/>
  <c r="Q20" i="249"/>
  <c r="Q16" i="249"/>
  <c r="Q12" i="249"/>
  <c r="Q3" i="249"/>
  <c r="Q11" i="250"/>
  <c r="Q6" i="250"/>
  <c r="Q8" i="252"/>
  <c r="Q3" i="252"/>
  <c r="Q19" i="254"/>
  <c r="Q15" i="254"/>
  <c r="Q11" i="254"/>
  <c r="Q7" i="254"/>
  <c r="Q3" i="254"/>
  <c r="Q11" i="255"/>
  <c r="Q6" i="255"/>
  <c r="Q12" i="257"/>
  <c r="Q3" i="257"/>
  <c r="Q11" i="258"/>
  <c r="Q6" i="258"/>
  <c r="Q15" i="239"/>
  <c r="Q10" i="239"/>
  <c r="Q18" i="245"/>
  <c r="Q7" i="249"/>
  <c r="Q15" i="247"/>
  <c r="Q10" i="247"/>
  <c r="Q15" i="249"/>
  <c r="Q11" i="249"/>
  <c r="Q15" i="255"/>
  <c r="Q10" i="255"/>
  <c r="Q10" i="258"/>
  <c r="V12" i="260"/>
  <c r="V9" i="260"/>
  <c r="V6" i="260"/>
  <c r="Q19" i="244"/>
  <c r="Q4" i="244"/>
  <c r="Q19" i="249"/>
  <c r="Q19" i="231"/>
  <c r="Q4" i="231"/>
  <c r="Q20" i="234"/>
  <c r="Q12" i="234"/>
  <c r="Q4" i="234"/>
  <c r="Q9" i="237"/>
  <c r="Q19" i="239"/>
  <c r="Q18" i="241"/>
  <c r="Q9" i="243"/>
  <c r="Q14" i="244"/>
  <c r="Q6" i="249"/>
  <c r="Q18" i="251"/>
  <c r="Q14" i="251"/>
  <c r="Q6" i="251"/>
  <c r="Q20" i="252"/>
  <c r="Q11" i="252"/>
  <c r="Q15" i="257"/>
  <c r="Q6" i="257"/>
  <c r="Q16" i="234"/>
  <c r="Q17" i="237"/>
  <c r="Q13" i="237"/>
  <c r="Q5" i="237"/>
  <c r="Q14" i="239"/>
  <c r="Q3" i="239"/>
  <c r="Q14" i="241"/>
  <c r="Q10" i="241"/>
  <c r="Q6" i="241"/>
  <c r="Q17" i="243"/>
  <c r="Q13" i="243"/>
  <c r="Q10" i="245"/>
  <c r="Q17" i="248"/>
  <c r="Q10" i="251"/>
  <c r="Q14" i="231"/>
  <c r="V13" i="238"/>
  <c r="Q4" i="243"/>
  <c r="Q18" i="244"/>
  <c r="Q8" i="244"/>
  <c r="Q3" i="244"/>
  <c r="Q17" i="246"/>
  <c r="Q13" i="246"/>
  <c r="Q9" i="246"/>
  <c r="Q19" i="247"/>
  <c r="Q14" i="247"/>
  <c r="Q3" i="247"/>
  <c r="Q18" i="249"/>
  <c r="Q14" i="249"/>
  <c r="Q10" i="249"/>
  <c r="Q19" i="250"/>
  <c r="Q14" i="250"/>
  <c r="Q15" i="252"/>
  <c r="Q17" i="254"/>
  <c r="Q13" i="254"/>
  <c r="Q9" i="254"/>
  <c r="Q19" i="255"/>
  <c r="Q14" i="255"/>
  <c r="Q3" i="255"/>
  <c r="Q19" i="257"/>
  <c r="Q10" i="257"/>
  <c r="Q19" i="258"/>
  <c r="Q14" i="258"/>
  <c r="Q3" i="258"/>
  <c r="V20" i="260"/>
  <c r="V17" i="260"/>
  <c r="V14" i="260"/>
  <c r="Q7" i="239"/>
  <c r="Q17" i="249"/>
  <c r="Q13" i="249"/>
  <c r="Q4" i="249"/>
  <c r="Q19" i="237"/>
  <c r="Q15" i="237"/>
  <c r="Q11" i="237"/>
  <c r="Q7" i="237"/>
  <c r="V12" i="238"/>
  <c r="V9" i="238"/>
  <c r="Q11" i="239"/>
  <c r="Q12" i="241"/>
  <c r="Q16" i="251"/>
  <c r="Q12" i="251"/>
  <c r="Q4" i="251"/>
  <c r="Q18" i="252"/>
  <c r="Q8" i="257"/>
  <c r="V19" i="260"/>
  <c r="V16" i="260"/>
  <c r="V13" i="260"/>
  <c r="Q3" i="253"/>
  <c r="Q7" i="253"/>
  <c r="Q11" i="253"/>
  <c r="Q15" i="253"/>
  <c r="Q19" i="253"/>
  <c r="Q4" i="253"/>
  <c r="Q8" i="253"/>
  <c r="Q12" i="253"/>
  <c r="Q16" i="253"/>
  <c r="Q20" i="253"/>
  <c r="Q5" i="253"/>
  <c r="Q9" i="253"/>
  <c r="Q13" i="253"/>
  <c r="Q17" i="253"/>
  <c r="Q3" i="256"/>
  <c r="Q7" i="256"/>
  <c r="Q11" i="256"/>
  <c r="Q15" i="256"/>
  <c r="Q19" i="256"/>
  <c r="Q12" i="256"/>
  <c r="Q4" i="256"/>
  <c r="Q8" i="256"/>
  <c r="Q16" i="256"/>
  <c r="Q20" i="256"/>
  <c r="Q5" i="256"/>
  <c r="Q9" i="256"/>
  <c r="Q13" i="256"/>
  <c r="Q17" i="256"/>
  <c r="Q3" i="240"/>
  <c r="Q7" i="240"/>
  <c r="Q11" i="240"/>
  <c r="Q15" i="240"/>
  <c r="Q19" i="240"/>
  <c r="Q4" i="240"/>
  <c r="Q8" i="240"/>
  <c r="Q16" i="240"/>
  <c r="Q12" i="240"/>
  <c r="Q20" i="240"/>
  <c r="Q4" i="242"/>
  <c r="Q8" i="242"/>
  <c r="Q12" i="242"/>
  <c r="Q16" i="242"/>
  <c r="Q20" i="242"/>
  <c r="Q5" i="242"/>
  <c r="Q13" i="242"/>
  <c r="Q9" i="242"/>
  <c r="Q17" i="242"/>
  <c r="Q14" i="253"/>
  <c r="Q14" i="256"/>
  <c r="Q14" i="236"/>
  <c r="Q3" i="245"/>
  <c r="Q7" i="245"/>
  <c r="Q11" i="245"/>
  <c r="Q15" i="245"/>
  <c r="Q19" i="245"/>
  <c r="Q4" i="245"/>
  <c r="Q8" i="245"/>
  <c r="Q12" i="245"/>
  <c r="Q16" i="245"/>
  <c r="Q20" i="245"/>
  <c r="Q5" i="245"/>
  <c r="Q9" i="245"/>
  <c r="Q13" i="245"/>
  <c r="Q17" i="245"/>
  <c r="Q10" i="248"/>
  <c r="Q3" i="232"/>
  <c r="Q7" i="232"/>
  <c r="Q11" i="232"/>
  <c r="Q15" i="232"/>
  <c r="Q19" i="232"/>
  <c r="Q4" i="232"/>
  <c r="Q8" i="232"/>
  <c r="Q16" i="232"/>
  <c r="Q20" i="232"/>
  <c r="Q12" i="232"/>
  <c r="Q5" i="232"/>
  <c r="Q6" i="253"/>
  <c r="Q6" i="256"/>
  <c r="Q10" i="232"/>
  <c r="Q3" i="236"/>
  <c r="Q7" i="236"/>
  <c r="Q11" i="236"/>
  <c r="Q15" i="236"/>
  <c r="Q19" i="236"/>
  <c r="Q4" i="236"/>
  <c r="Q12" i="236"/>
  <c r="Q20" i="236"/>
  <c r="Q8" i="236"/>
  <c r="Q16" i="236"/>
  <c r="Q18" i="253"/>
  <c r="Q18" i="256"/>
  <c r="Q17" i="232"/>
  <c r="Q6" i="232"/>
  <c r="Q14" i="232"/>
  <c r="Q9" i="232"/>
  <c r="Q10" i="240"/>
  <c r="Q5" i="240"/>
  <c r="Q15" i="242"/>
  <c r="Q10" i="242"/>
  <c r="Q4" i="250"/>
  <c r="Q8" i="250"/>
  <c r="Q12" i="250"/>
  <c r="Q16" i="250"/>
  <c r="Q20" i="250"/>
  <c r="Q9" i="250"/>
  <c r="Q17" i="250"/>
  <c r="Q5" i="250"/>
  <c r="Q13" i="250"/>
  <c r="Q18" i="232"/>
  <c r="Q6" i="236"/>
  <c r="Q3" i="248"/>
  <c r="Q7" i="248"/>
  <c r="Q11" i="248"/>
  <c r="Q15" i="248"/>
  <c r="Q19" i="248"/>
  <c r="Q8" i="248"/>
  <c r="Q16" i="248"/>
  <c r="Q20" i="248"/>
  <c r="Q4" i="248"/>
  <c r="Q12" i="248"/>
  <c r="Q10" i="253"/>
  <c r="Q10" i="256"/>
  <c r="V16" i="238"/>
  <c r="V8" i="238"/>
  <c r="Q13" i="235"/>
  <c r="Q5" i="235"/>
  <c r="V5" i="238"/>
  <c r="Q6" i="252"/>
  <c r="Q9" i="258"/>
  <c r="Q17" i="231"/>
  <c r="Q9" i="231"/>
  <c r="Q5" i="231"/>
  <c r="V18" i="238"/>
  <c r="V10" i="238"/>
  <c r="Q17" i="239"/>
  <c r="Q13" i="239"/>
  <c r="Q9" i="239"/>
  <c r="Q5" i="239"/>
  <c r="Q7" i="243"/>
  <c r="Q17" i="247"/>
  <c r="Q13" i="247"/>
  <c r="Q9" i="247"/>
  <c r="Q5" i="247"/>
  <c r="Q17" i="255"/>
  <c r="Q13" i="255"/>
  <c r="Q9" i="255"/>
  <c r="Q5" i="255"/>
  <c r="Q10" i="231"/>
  <c r="Q6" i="231"/>
  <c r="Q17" i="235"/>
  <c r="Q9" i="235"/>
  <c r="Q10" i="244"/>
  <c r="Q6" i="244"/>
  <c r="Q17" i="258"/>
  <c r="Q13" i="258"/>
  <c r="Q5" i="258"/>
  <c r="Q20" i="235"/>
  <c r="Q16" i="235"/>
  <c r="Q12" i="235"/>
  <c r="V15" i="238"/>
  <c r="V7" i="238"/>
  <c r="Q17" i="244"/>
  <c r="Q13" i="244"/>
  <c r="Q9" i="244"/>
  <c r="Q17" i="252"/>
  <c r="Q13" i="252"/>
  <c r="Q9" i="252"/>
  <c r="Q20" i="258"/>
  <c r="Q16" i="258"/>
  <c r="Q12" i="258"/>
  <c r="Q8" i="258"/>
  <c r="V18" i="260"/>
  <c r="V10" i="260"/>
  <c r="Q20" i="239"/>
  <c r="Q16" i="239"/>
  <c r="Q12" i="239"/>
  <c r="Q8" i="239"/>
  <c r="Q20" i="247"/>
  <c r="Q16" i="247"/>
  <c r="Q12" i="247"/>
  <c r="Q8" i="247"/>
  <c r="Q9" i="249"/>
  <c r="Q20" i="255"/>
  <c r="Q16" i="255"/>
  <c r="Q12" i="255"/>
  <c r="Q8" i="255"/>
  <c r="Q17" i="257"/>
  <c r="Q13" i="257"/>
  <c r="Q9" i="257"/>
  <c r="V15" i="2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500-000001000000}">
      <text>
        <r>
          <rPr>
            <b/>
            <sz val="10"/>
            <rFont val="ＭＳ Ｐゴシック"/>
            <family val="3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700-000001000000}">
      <text>
        <r>
          <rPr>
            <b/>
            <sz val="10"/>
            <rFont val="ＭＳ Ｐゴシック"/>
            <family val="3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<sst xmlns="http://schemas.openxmlformats.org/spreadsheetml/2006/main" count="778" uniqueCount="127">
  <si>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</si>
  <si>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</si>
  <si>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</si>
  <si>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</si>
  <si>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</si>
  <si>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</si>
  <si>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</si>
  <si>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</si>
  <si>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</si>
  <si>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</si>
  <si>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</si>
  <si>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</si>
  <si>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</si>
  <si>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</si>
  <si>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</si>
  <si>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</si>
  <si>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</si>
  <si>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</si>
  <si>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</si>
  <si>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</si>
  <si>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</si>
  <si>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</si>
  <si>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</si>
  <si>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±3mg/dL</t>
  </si>
  <si>
    <t>TP</t>
  </si>
  <si>
    <t>g/dL</t>
  </si>
  <si>
    <t>±0.2g/dL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</si>
  <si>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</si>
  <si>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</si>
  <si>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</si>
  <si>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</si>
  <si>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</si>
  <si>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</si>
  <si>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</si>
  <si>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</si>
  <si>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</si>
  <si>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</si>
  <si>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</si>
  <si>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</si>
  <si>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</si>
  <si>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</si>
  <si>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</si>
  <si>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</si>
  <si>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</si>
  <si>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</si>
  <si>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</si>
  <si>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</si>
  <si>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</si>
  <si>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</si>
  <si>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Fe</t>
  </si>
  <si>
    <t>μg/dL</t>
  </si>
  <si>
    <t>±8μg/dL（±5％）</t>
  </si>
  <si>
    <t>Mg</t>
  </si>
  <si>
    <t>±0.2mg/dL</t>
  </si>
  <si>
    <t>IP</t>
  </si>
  <si>
    <t>IgG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</si>
  <si>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</si>
  <si>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</si>
  <si>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</si>
  <si>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</si>
  <si>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</si>
  <si>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</si>
  <si>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</si>
  <si>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</si>
  <si>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</si>
  <si>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</si>
  <si>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</si>
  <si>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</si>
  <si>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</si>
  <si>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</si>
  <si>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</si>
  <si>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</si>
  <si>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</si>
  <si>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</si>
  <si>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CL</t>
  </si>
  <si>
    <t>千葉総急C</t>
  </si>
  <si>
    <t>日立以外認証値</t>
  </si>
  <si>
    <t>日立以外平均</t>
  </si>
  <si>
    <t>日立認証値</t>
  </si>
  <si>
    <t>日立平均</t>
  </si>
  <si>
    <t>千葉大病院は２月からBM２２５０に変わりました。</t>
  </si>
  <si>
    <t>HDL</t>
  </si>
  <si>
    <t>積水認証値</t>
  </si>
  <si>
    <t>積水平均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</si>
  <si>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</si>
  <si>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</si>
  <si>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</si>
  <si>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</si>
  <si>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</si>
  <si>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</si>
  <si>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</si>
  <si>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</si>
  <si>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</si>
  <si>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</si>
  <si>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</si>
  <si>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</si>
  <si>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06</t>
  </si>
  <si>
    <t>07</t>
  </si>
  <si>
    <t>08</t>
  </si>
  <si>
    <t>09</t>
  </si>
  <si>
    <t>10</t>
  </si>
  <si>
    <t>11</t>
  </si>
  <si>
    <t>12</t>
  </si>
  <si>
    <t>03</t>
  </si>
  <si>
    <t>04</t>
  </si>
  <si>
    <t>05</t>
  </si>
  <si>
    <r>
      <rPr>
        <b/>
        <sz val="14"/>
        <rFont val="Meiryo UI"/>
        <family val="3"/>
        <charset val="128"/>
      </rPr>
      <t>Chiritorol 2024LR Red Bottle（</t>
    </r>
    <r>
      <rPr>
        <b/>
        <sz val="10"/>
        <rFont val="Meiryo UI"/>
        <family val="3"/>
        <charset val="128"/>
      </rPr>
      <t>製造番号：016507 有効期限：2027.06）</t>
    </r>
    <r>
      <rPr>
        <b/>
        <sz val="14"/>
        <rFont val="Meiryo UI"/>
        <family val="3"/>
        <charset val="128"/>
      </rPr>
      <t>認証値設定 2025年8月</t>
    </r>
  </si>
  <si>
    <t>メタボリードHDL-C</t>
  </si>
  <si>
    <t>コレステストN HDL</t>
  </si>
  <si>
    <t>メタボリードLDL-C</t>
  </si>
  <si>
    <t>コレステスト LDL</t>
  </si>
  <si>
    <t>±14U/L（±5％）</t>
  </si>
  <si>
    <t>±49mg/dL（±5％）</t>
  </si>
  <si>
    <t>メタボリード上限</t>
  </si>
  <si>
    <t>メタボリード下限</t>
  </si>
  <si>
    <t>25.11</t>
    <phoneticPr fontId="32"/>
  </si>
  <si>
    <t>01</t>
    <phoneticPr fontId="32"/>
  </si>
  <si>
    <t>02</t>
    <phoneticPr fontId="32"/>
  </si>
  <si>
    <t>03</t>
    <phoneticPr fontId="32"/>
  </si>
  <si>
    <t>04</t>
    <phoneticPr fontId="32"/>
  </si>
  <si>
    <t>26.01</t>
    <phoneticPr fontId="32"/>
  </si>
  <si>
    <t>2025.11月値を100％に対する変化率</t>
    <phoneticPr fontId="32"/>
  </si>
  <si>
    <t>キャノンMDS認証値</t>
  </si>
  <si>
    <t>キャノンMDS平均</t>
  </si>
  <si>
    <t>日立以外下限</t>
  </si>
  <si>
    <t>日立下限</t>
  </si>
  <si>
    <t>日立上限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</si>
</sst>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0"/>
    <numFmt numFmtId="179" formatCode="0.00\ "/>
    <numFmt numFmtId="180" formatCode="0.000_);[Red]\(0.000\)"/>
  </numFmts>
  <fonts count="37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b/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0" fillId="0" borderId="31" xfId="0" applyBorder="1"/>
    <xf numFmtId="0" fontId="0" fillId="0" borderId="33" xfId="0" applyBorder="1"/>
    <xf numFmtId="49" fontId="1" fillId="0" borderId="1" xfId="0" applyNumberFormat="1" applyFont="1" applyBorder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7" fillId="0" borderId="0" xfId="2" applyFont="1"/>
    <xf numFmtId="0" fontId="28" fillId="0" borderId="0" xfId="2" applyFont="1"/>
    <xf numFmtId="0" fontId="31" fillId="0" borderId="0" xfId="2"/>
    <xf numFmtId="0" fontId="7" fillId="0" borderId="31" xfId="2" applyFont="1" applyBorder="1" applyAlignment="1">
      <alignment horizontal="center" vertical="center"/>
    </xf>
    <xf numFmtId="0" fontId="33" fillId="0" borderId="0" xfId="2" applyFont="1"/>
    <xf numFmtId="0" fontId="3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/>
    <xf numFmtId="0" fontId="23" fillId="0" borderId="0" xfId="2" applyFont="1" applyAlignment="1">
      <alignment horizontal="left"/>
    </xf>
    <xf numFmtId="0" fontId="5" fillId="0" borderId="0" xfId="2" applyFont="1"/>
    <xf numFmtId="0" fontId="20" fillId="0" borderId="0" xfId="2" applyFont="1"/>
    <xf numFmtId="2" fontId="31" fillId="0" borderId="0" xfId="2" applyNumberFormat="1" applyAlignment="1">
      <alignment horizontal="center"/>
    </xf>
    <xf numFmtId="176" fontId="1" fillId="0" borderId="0" xfId="2" applyNumberFormat="1" applyFont="1" applyAlignment="1">
      <alignment vertical="center"/>
    </xf>
    <xf numFmtId="0" fontId="9" fillId="3" borderId="48" xfId="2" applyFont="1" applyFill="1" applyBorder="1" applyAlignment="1">
      <alignment horizontal="center"/>
    </xf>
    <xf numFmtId="0" fontId="9" fillId="3" borderId="49" xfId="2" applyFont="1" applyFill="1" applyBorder="1" applyAlignment="1">
      <alignment horizontal="center"/>
    </xf>
    <xf numFmtId="176" fontId="7" fillId="0" borderId="31" xfId="2" applyNumberFormat="1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0" fontId="5" fillId="0" borderId="31" xfId="2" applyFont="1" applyBorder="1"/>
    <xf numFmtId="176" fontId="7" fillId="0" borderId="3" xfId="2" applyNumberFormat="1" applyFont="1" applyBorder="1" applyAlignment="1">
      <alignment horizontal="center" vertical="center"/>
    </xf>
    <xf numFmtId="178" fontId="5" fillId="0" borderId="31" xfId="2" applyNumberFormat="1" applyFont="1" applyBorder="1" applyAlignment="1">
      <alignment horizontal="center"/>
    </xf>
    <xf numFmtId="178" fontId="6" fillId="0" borderId="31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Font="1"/>
    <xf numFmtId="2" fontId="1" fillId="0" borderId="0" xfId="2" applyNumberFormat="1" applyFont="1" applyAlignment="1">
      <alignment horizontal="center"/>
    </xf>
    <xf numFmtId="2" fontId="7" fillId="0" borderId="31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79" fontId="7" fillId="0" borderId="31" xfId="2" applyNumberFormat="1" applyFont="1" applyBorder="1" applyAlignment="1">
      <alignment horizontal="center" vertical="center"/>
    </xf>
    <xf numFmtId="176" fontId="1" fillId="0" borderId="0" xfId="2" applyNumberFormat="1" applyFont="1"/>
    <xf numFmtId="0" fontId="31" fillId="0" borderId="0" xfId="2" applyAlignment="1">
      <alignment horizontal="center"/>
    </xf>
    <xf numFmtId="0" fontId="18" fillId="3" borderId="48" xfId="2" applyFont="1" applyFill="1" applyBorder="1" applyAlignment="1">
      <alignment horizontal="center"/>
    </xf>
    <xf numFmtId="176" fontId="7" fillId="4" borderId="31" xfId="2" applyNumberFormat="1" applyFont="1" applyFill="1" applyBorder="1" applyAlignment="1">
      <alignment horizontal="center" vertical="center"/>
    </xf>
    <xf numFmtId="1" fontId="7" fillId="4" borderId="31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" fontId="7" fillId="2" borderId="31" xfId="2" applyNumberFormat="1" applyFont="1" applyFill="1" applyBorder="1" applyAlignment="1">
      <alignment horizontal="center" vertical="center"/>
    </xf>
    <xf numFmtId="178" fontId="9" fillId="3" borderId="48" xfId="2" applyNumberFormat="1" applyFont="1" applyFill="1" applyBorder="1" applyAlignment="1">
      <alignment horizontal="center"/>
    </xf>
    <xf numFmtId="178" fontId="9" fillId="3" borderId="50" xfId="2" applyNumberFormat="1" applyFont="1" applyFill="1" applyBorder="1" applyAlignment="1">
      <alignment horizontal="center"/>
    </xf>
    <xf numFmtId="178" fontId="5" fillId="0" borderId="31" xfId="2" applyNumberFormat="1" applyFont="1" applyBorder="1" applyAlignment="1">
      <alignment horizontal="center" vertical="center"/>
    </xf>
    <xf numFmtId="178" fontId="1" fillId="0" borderId="31" xfId="2" applyNumberFormat="1" applyFont="1" applyBorder="1" applyAlignment="1">
      <alignment horizontal="center" vertical="center" shrinkToFit="1"/>
    </xf>
    <xf numFmtId="176" fontId="9" fillId="3" borderId="48" xfId="2" applyNumberFormat="1" applyFont="1" applyFill="1" applyBorder="1" applyAlignment="1">
      <alignment horizontal="center"/>
    </xf>
    <xf numFmtId="176" fontId="9" fillId="3" borderId="49" xfId="2" applyNumberFormat="1" applyFont="1" applyFill="1" applyBorder="1" applyAlignment="1">
      <alignment horizontal="center"/>
    </xf>
    <xf numFmtId="2" fontId="7" fillId="0" borderId="4" xfId="2" applyNumberFormat="1" applyFont="1" applyBorder="1" applyAlignment="1">
      <alignment horizontal="center" vertical="center"/>
    </xf>
    <xf numFmtId="0" fontId="17" fillId="3" borderId="48" xfId="2" applyFont="1" applyFill="1" applyBorder="1" applyAlignment="1">
      <alignment horizontal="center"/>
    </xf>
    <xf numFmtId="0" fontId="17" fillId="3" borderId="49" xfId="2" applyFont="1" applyFill="1" applyBorder="1" applyAlignment="1">
      <alignment horizontal="center"/>
    </xf>
    <xf numFmtId="0" fontId="11" fillId="0" borderId="31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9" fillId="3" borderId="48" xfId="2" applyFont="1" applyFill="1" applyBorder="1"/>
    <xf numFmtId="0" fontId="9" fillId="3" borderId="49" xfId="2" applyFont="1" applyFill="1" applyBorder="1"/>
    <xf numFmtId="1" fontId="9" fillId="3" borderId="48" xfId="2" applyNumberFormat="1" applyFont="1" applyFill="1" applyBorder="1"/>
    <xf numFmtId="176" fontId="7" fillId="5" borderId="31" xfId="2" applyNumberFormat="1" applyFont="1" applyFill="1" applyBorder="1" applyAlignment="1">
      <alignment horizontal="center" vertical="center"/>
    </xf>
    <xf numFmtId="1" fontId="7" fillId="5" borderId="31" xfId="2" applyNumberFormat="1" applyFont="1" applyFill="1" applyBorder="1" applyAlignment="1">
      <alignment horizontal="center" vertical="center"/>
    </xf>
    <xf numFmtId="176" fontId="14" fillId="0" borderId="48" xfId="2" applyNumberFormat="1" applyFont="1" applyBorder="1" applyAlignment="1">
      <alignment horizontal="center"/>
    </xf>
    <xf numFmtId="176" fontId="14" fillId="0" borderId="49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 vertical="center"/>
    </xf>
    <xf numFmtId="176" fontId="16" fillId="3" borderId="48" xfId="2" applyNumberFormat="1" applyFont="1" applyFill="1" applyBorder="1" applyAlignment="1">
      <alignment horizontal="center"/>
    </xf>
    <xf numFmtId="176" fontId="16" fillId="3" borderId="49" xfId="2" applyNumberFormat="1" applyFont="1" applyFill="1" applyBorder="1" applyAlignment="1">
      <alignment horizontal="center"/>
    </xf>
    <xf numFmtId="0" fontId="15" fillId="3" borderId="48" xfId="2" applyFont="1" applyFill="1" applyBorder="1"/>
    <xf numFmtId="0" fontId="15" fillId="3" borderId="49" xfId="2" applyFont="1" applyFill="1" applyBorder="1"/>
    <xf numFmtId="178" fontId="7" fillId="0" borderId="31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80" fontId="7" fillId="0" borderId="3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2" fillId="3" borderId="48" xfId="2" applyFont="1" applyFill="1" applyBorder="1" applyAlignment="1">
      <alignment horizontal="center"/>
    </xf>
    <xf numFmtId="0" fontId="12" fillId="3" borderId="49" xfId="2" applyFont="1" applyFill="1" applyBorder="1" applyAlignment="1">
      <alignment horizontal="center"/>
    </xf>
    <xf numFmtId="1" fontId="7" fillId="0" borderId="3" xfId="2" applyNumberFormat="1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 applyAlignment="1">
      <alignment horizontal="center"/>
    </xf>
    <xf numFmtId="176" fontId="7" fillId="0" borderId="31" xfId="2" applyNumberFormat="1" applyFont="1" applyBorder="1" applyAlignment="1">
      <alignment horizontal="center"/>
    </xf>
    <xf numFmtId="0" fontId="11" fillId="0" borderId="0" xfId="2" applyFont="1"/>
    <xf numFmtId="178" fontId="6" fillId="0" borderId="31" xfId="2" applyNumberFormat="1" applyFont="1" applyBorder="1" applyAlignment="1">
      <alignment horizontal="center"/>
    </xf>
    <xf numFmtId="0" fontId="31" fillId="0" borderId="0" xfId="2" applyAlignment="1">
      <alignment vertical="center"/>
    </xf>
    <xf numFmtId="1" fontId="9" fillId="3" borderId="48" xfId="2" applyNumberFormat="1" applyFont="1" applyFill="1" applyBorder="1" applyAlignment="1">
      <alignment horizontal="center"/>
    </xf>
    <xf numFmtId="1" fontId="9" fillId="3" borderId="49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77" fontId="7" fillId="0" borderId="31" xfId="2" applyNumberFormat="1" applyFont="1" applyBorder="1" applyAlignment="1">
      <alignment horizontal="center" vertical="center"/>
    </xf>
    <xf numFmtId="0" fontId="31" fillId="0" borderId="0" xfId="2" applyAlignment="1">
      <alignment horizontal="left" vertical="top" wrapText="1"/>
    </xf>
    <xf numFmtId="0" fontId="7" fillId="0" borderId="3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0" fillId="0" borderId="0" xfId="2" applyFont="1"/>
    <xf numFmtId="0" fontId="7" fillId="2" borderId="6" xfId="2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/>
    </xf>
    <xf numFmtId="176" fontId="3" fillId="0" borderId="51" xfId="0" applyNumberFormat="1" applyFont="1" applyBorder="1" applyAlignment="1">
      <alignment horizontal="center"/>
    </xf>
    <xf numFmtId="2" fontId="3" fillId="0" borderId="51" xfId="0" applyNumberFormat="1" applyFont="1" applyBorder="1" applyAlignment="1">
      <alignment horizontal="center"/>
    </xf>
    <xf numFmtId="178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178" fontId="3" fillId="0" borderId="52" xfId="0" applyNumberFormat="1" applyFont="1" applyBorder="1" applyAlignment="1">
      <alignment horizontal="center" vertical="center"/>
    </xf>
    <xf numFmtId="177" fontId="3" fillId="0" borderId="52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/>
    </xf>
    <xf numFmtId="176" fontId="36" fillId="0" borderId="51" xfId="0" applyNumberFormat="1" applyFont="1" applyBorder="1" applyAlignment="1">
      <alignment horizontal="center"/>
    </xf>
    <xf numFmtId="2" fontId="36" fillId="0" borderId="51" xfId="0" applyNumberFormat="1" applyFont="1" applyBorder="1" applyAlignment="1">
      <alignment horizontal="center"/>
    </xf>
    <xf numFmtId="178" fontId="36" fillId="0" borderId="51" xfId="0" applyNumberFormat="1" applyFont="1" applyBorder="1" applyAlignment="1">
      <alignment horizontal="center"/>
    </xf>
    <xf numFmtId="176" fontId="3" fillId="2" borderId="51" xfId="0" applyNumberFormat="1" applyFont="1" applyFill="1" applyBorder="1" applyAlignment="1">
      <alignment horizontal="center"/>
    </xf>
    <xf numFmtId="176" fontId="3" fillId="4" borderId="51" xfId="0" applyNumberFormat="1" applyFont="1" applyFill="1" applyBorder="1" applyAlignment="1">
      <alignment horizontal="center"/>
    </xf>
    <xf numFmtId="176" fontId="36" fillId="2" borderId="51" xfId="0" applyNumberFormat="1" applyFont="1" applyFill="1" applyBorder="1" applyAlignment="1">
      <alignment horizont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2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 vertical="center"/>
    </xf>
    <xf numFmtId="176" fontId="7" fillId="6" borderId="51" xfId="0" applyNumberFormat="1" applyFont="1" applyFill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178" fontId="7" fillId="0" borderId="51" xfId="0" applyNumberFormat="1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right"/>
    </xf>
    <xf numFmtId="0" fontId="24" fillId="0" borderId="0" xfId="2" applyFont="1"/>
    <xf numFmtId="0" fontId="24" fillId="0" borderId="0" xfId="2" applyFont="1" applyAlignment="1">
      <alignment horizontal="left"/>
    </xf>
    <xf numFmtId="0" fontId="19" fillId="0" borderId="0" xfId="2" applyFont="1"/>
    <xf numFmtId="0" fontId="24" fillId="0" borderId="0" xfId="2" applyFont="1" applyAlignment="1">
      <alignment horizontal="left" vertical="center"/>
    </xf>
    <xf numFmtId="0" fontId="25" fillId="0" borderId="0" xfId="2" applyFont="1"/>
    <xf numFmtId="176" fontId="3" fillId="0" borderId="51" xfId="0" applyNumberFormat="1" applyFont="1" applyBorder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80" fontId="7" fillId="0" borderId="51" xfId="0" applyNumberFormat="1" applyFont="1" applyBorder="1" applyAlignment="1">
      <alignment horizontal="center" vertical="center"/>
    </xf>
    <xf numFmtId="176" fontId="7" fillId="7" borderId="52" xfId="0" applyNumberFormat="1" applyFont="1" applyFill="1" applyBorder="1" applyAlignment="1">
      <alignment horizontal="center" vertical="center"/>
    </xf>
    <xf numFmtId="176" fontId="7" fillId="2" borderId="51" xfId="0" applyNumberFormat="1" applyFont="1" applyFill="1" applyBorder="1" applyAlignment="1">
      <alignment horizontal="center"/>
    </xf>
    <xf numFmtId="176" fontId="7" fillId="4" borderId="52" xfId="0" applyNumberFormat="1" applyFont="1" applyFill="1" applyBorder="1" applyAlignment="1">
      <alignment horizontal="center" vertical="center"/>
    </xf>
    <xf numFmtId="176" fontId="7" fillId="4" borderId="51" xfId="0" applyNumberFormat="1" applyFont="1" applyFill="1" applyBorder="1" applyAlignment="1">
      <alignment horizontal="center" vertical="center"/>
    </xf>
    <xf numFmtId="1" fontId="7" fillId="6" borderId="31" xfId="2" applyNumberFormat="1" applyFont="1" applyFill="1" applyBorder="1" applyAlignment="1">
      <alignment horizontal="center" vertical="center"/>
    </xf>
    <xf numFmtId="178" fontId="5" fillId="4" borderId="52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176" fontId="5" fillId="2" borderId="5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52" xfId="0" applyNumberFormat="1" applyFont="1" applyFill="1" applyBorder="1" applyAlignment="1">
      <alignment horizontal="center" vertical="center" shrinkToFit="1"/>
    </xf>
    <xf numFmtId="178" fontId="5" fillId="2" borderId="52" xfId="0" applyNumberFormat="1" applyFont="1" applyFill="1" applyBorder="1" applyAlignment="1">
      <alignment horizontal="center" vertical="center"/>
    </xf>
    <xf numFmtId="178" fontId="1" fillId="4" borderId="52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 shrinkToFit="1"/>
    </xf>
    <xf numFmtId="0" fontId="5" fillId="7" borderId="52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176" fontId="5" fillId="7" borderId="5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8" fontId="8" fillId="2" borderId="52" xfId="0" applyNumberFormat="1" applyFont="1" applyFill="1" applyBorder="1" applyAlignment="1">
      <alignment horizontal="center" vertical="center"/>
    </xf>
    <xf numFmtId="178" fontId="6" fillId="7" borderId="52" xfId="0" applyNumberFormat="1" applyFont="1" applyFill="1" applyBorder="1" applyAlignment="1">
      <alignment vertical="center"/>
    </xf>
    <xf numFmtId="178" fontId="6" fillId="7" borderId="5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7" fillId="8" borderId="34" xfId="2" applyFont="1" applyFill="1" applyBorder="1" applyAlignment="1">
      <alignment horizontal="center" vertical="center"/>
    </xf>
    <xf numFmtId="0" fontId="7" fillId="8" borderId="35" xfId="2" applyFont="1" applyFill="1" applyBorder="1" applyAlignment="1">
      <alignment horizontal="center" vertical="center"/>
    </xf>
    <xf numFmtId="0" fontId="7" fillId="8" borderId="36" xfId="2" applyFont="1" applyFill="1" applyBorder="1" applyAlignment="1">
      <alignment horizontal="center" vertical="center"/>
    </xf>
    <xf numFmtId="0" fontId="4" fillId="8" borderId="40" xfId="2" applyFont="1" applyFill="1" applyBorder="1" applyAlignment="1">
      <alignment horizontal="center" vertical="center"/>
    </xf>
    <xf numFmtId="0" fontId="4" fillId="8" borderId="41" xfId="2" applyFont="1" applyFill="1" applyBorder="1" applyAlignment="1">
      <alignment horizontal="center" vertical="center"/>
    </xf>
    <xf numFmtId="0" fontId="7" fillId="8" borderId="31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right" vertical="center"/>
    </xf>
    <xf numFmtId="0" fontId="4" fillId="8" borderId="9" xfId="2" applyFont="1" applyFill="1" applyBorder="1" applyAlignment="1">
      <alignment horizontal="center" vertical="center"/>
    </xf>
    <xf numFmtId="0" fontId="4" fillId="8" borderId="10" xfId="2" applyFont="1" applyFill="1" applyBorder="1" applyAlignment="1">
      <alignment horizontal="left" vertical="center"/>
    </xf>
    <xf numFmtId="0" fontId="3" fillId="8" borderId="31" xfId="2" applyFont="1" applyFill="1" applyBorder="1" applyAlignment="1">
      <alignment horizontal="center" vertical="center"/>
    </xf>
    <xf numFmtId="0" fontId="4" fillId="8" borderId="42" xfId="2" applyFont="1" applyFill="1" applyBorder="1" applyAlignment="1">
      <alignment horizontal="center" vertical="center"/>
    </xf>
    <xf numFmtId="0" fontId="4" fillId="8" borderId="43" xfId="2" applyFont="1" applyFill="1" applyBorder="1" applyAlignment="1">
      <alignment horizontal="center" vertical="center"/>
    </xf>
    <xf numFmtId="0" fontId="7" fillId="8" borderId="44" xfId="2" applyFont="1" applyFill="1" applyBorder="1" applyAlignment="1">
      <alignment horizontal="center" vertical="center"/>
    </xf>
    <xf numFmtId="176" fontId="4" fillId="8" borderId="45" xfId="2" applyNumberFormat="1" applyFont="1" applyFill="1" applyBorder="1" applyAlignment="1">
      <alignment horizontal="right" vertical="center"/>
    </xf>
    <xf numFmtId="0" fontId="4" fillId="8" borderId="46" xfId="2" applyFont="1" applyFill="1" applyBorder="1" applyAlignment="1">
      <alignment horizontal="center" vertical="center"/>
    </xf>
    <xf numFmtId="0" fontId="4" fillId="8" borderId="47" xfId="2" applyFont="1" applyFill="1" applyBorder="1" applyAlignment="1">
      <alignment horizontal="left" vertical="center"/>
    </xf>
    <xf numFmtId="0" fontId="3" fillId="8" borderId="44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8" borderId="12" xfId="2" applyFont="1" applyFill="1" applyBorder="1" applyAlignment="1">
      <alignment horizontal="center" vertical="center"/>
    </xf>
    <xf numFmtId="0" fontId="7" fillId="8" borderId="13" xfId="2" applyFont="1" applyFill="1" applyBorder="1" applyAlignment="1">
      <alignment horizontal="center" vertical="center"/>
    </xf>
    <xf numFmtId="0" fontId="4" fillId="8" borderId="14" xfId="2" applyFont="1" applyFill="1" applyBorder="1" applyAlignment="1">
      <alignment horizontal="right" vertical="center"/>
    </xf>
    <xf numFmtId="0" fontId="4" fillId="8" borderId="7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left" vertical="center"/>
    </xf>
    <xf numFmtId="0" fontId="3" fillId="8" borderId="13" xfId="2" applyFont="1" applyFill="1" applyBorder="1" applyAlignment="1">
      <alignment horizontal="center" vertical="center"/>
    </xf>
    <xf numFmtId="0" fontId="4" fillId="8" borderId="45" xfId="2" applyFont="1" applyFill="1" applyBorder="1" applyAlignment="1">
      <alignment horizontal="right" vertical="center"/>
    </xf>
    <xf numFmtId="0" fontId="4" fillId="8" borderId="15" xfId="2" applyFont="1" applyFill="1" applyBorder="1" applyAlignment="1">
      <alignment horizontal="center" vertical="center"/>
    </xf>
    <xf numFmtId="176" fontId="4" fillId="8" borderId="12" xfId="2" applyNumberFormat="1" applyFont="1" applyFill="1" applyBorder="1" applyAlignment="1">
      <alignment horizontal="center" vertical="center"/>
    </xf>
    <xf numFmtId="176" fontId="4" fillId="8" borderId="14" xfId="2" applyNumberFormat="1" applyFont="1" applyFill="1" applyBorder="1" applyAlignment="1">
      <alignment horizontal="right" vertical="center"/>
    </xf>
    <xf numFmtId="176" fontId="4" fillId="8" borderId="4" xfId="2" applyNumberFormat="1" applyFont="1" applyFill="1" applyBorder="1" applyAlignment="1">
      <alignment horizontal="left" vertical="center"/>
    </xf>
    <xf numFmtId="0" fontId="4" fillId="8" borderId="32" xfId="2" applyFont="1" applyFill="1" applyBorder="1" applyAlignment="1">
      <alignment horizontal="right" vertical="center"/>
    </xf>
    <xf numFmtId="0" fontId="4" fillId="8" borderId="16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left" vertical="center"/>
    </xf>
    <xf numFmtId="0" fontId="4" fillId="8" borderId="17" xfId="2" applyFont="1" applyFill="1" applyBorder="1" applyAlignment="1">
      <alignment horizontal="center" vertical="center"/>
    </xf>
    <xf numFmtId="0" fontId="7" fillId="8" borderId="18" xfId="2" applyFont="1" applyFill="1" applyBorder="1" applyAlignment="1">
      <alignment horizontal="center" vertical="center"/>
    </xf>
    <xf numFmtId="1" fontId="4" fillId="8" borderId="32" xfId="2" applyNumberFormat="1" applyFont="1" applyFill="1" applyBorder="1" applyAlignment="1">
      <alignment horizontal="right" vertical="center"/>
    </xf>
    <xf numFmtId="1" fontId="4" fillId="8" borderId="3" xfId="2" applyNumberFormat="1" applyFont="1" applyFill="1" applyBorder="1" applyAlignment="1">
      <alignment horizontal="left" vertical="center"/>
    </xf>
    <xf numFmtId="0" fontId="3" fillId="8" borderId="18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20" xfId="2" applyFont="1" applyFill="1" applyBorder="1" applyAlignment="1">
      <alignment horizontal="center" vertical="center"/>
    </xf>
    <xf numFmtId="0" fontId="7" fillId="8" borderId="6" xfId="2" applyFont="1" applyFill="1" applyBorder="1" applyAlignment="1">
      <alignment horizontal="center" vertical="center"/>
    </xf>
    <xf numFmtId="1" fontId="4" fillId="8" borderId="21" xfId="2" applyNumberFormat="1" applyFont="1" applyFill="1" applyBorder="1" applyAlignment="1">
      <alignment horizontal="right" vertical="center"/>
    </xf>
    <xf numFmtId="0" fontId="4" fillId="8" borderId="22" xfId="2" applyFont="1" applyFill="1" applyBorder="1" applyAlignment="1">
      <alignment horizontal="center" vertical="center"/>
    </xf>
    <xf numFmtId="1" fontId="4" fillId="8" borderId="5" xfId="2" applyNumberFormat="1" applyFont="1" applyFill="1" applyBorder="1" applyAlignment="1">
      <alignment horizontal="left" vertical="center"/>
    </xf>
    <xf numFmtId="0" fontId="3" fillId="8" borderId="6" xfId="2" applyFont="1" applyFill="1" applyBorder="1" applyAlignment="1">
      <alignment horizontal="center" vertical="center"/>
    </xf>
    <xf numFmtId="0" fontId="21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7" fillId="8" borderId="25" xfId="2" applyFont="1" applyFill="1" applyBorder="1" applyAlignment="1">
      <alignment horizontal="center" vertical="center"/>
    </xf>
    <xf numFmtId="0" fontId="4" fillId="8" borderId="26" xfId="2" applyFont="1" applyFill="1" applyBorder="1" applyAlignment="1">
      <alignment horizontal="right" vertical="center"/>
    </xf>
    <xf numFmtId="0" fontId="4" fillId="8" borderId="27" xfId="2" applyFont="1" applyFill="1" applyBorder="1" applyAlignment="1">
      <alignment horizontal="center" vertical="center"/>
    </xf>
    <xf numFmtId="0" fontId="4" fillId="8" borderId="28" xfId="2" applyFont="1" applyFill="1" applyBorder="1" applyAlignment="1">
      <alignment horizontal="left" vertical="center"/>
    </xf>
    <xf numFmtId="0" fontId="3" fillId="8" borderId="25" xfId="2" applyFont="1" applyFill="1" applyBorder="1" applyAlignment="1">
      <alignment horizontal="center" vertical="center"/>
    </xf>
    <xf numFmtId="0" fontId="21" fillId="8" borderId="42" xfId="2" applyFont="1" applyFill="1" applyBorder="1" applyAlignment="1">
      <alignment horizontal="center" vertical="center"/>
    </xf>
    <xf numFmtId="0" fontId="21" fillId="8" borderId="15" xfId="2" applyFont="1" applyFill="1" applyBorder="1" applyAlignment="1">
      <alignment horizontal="center" vertical="center" wrapText="1"/>
    </xf>
    <xf numFmtId="1" fontId="4" fillId="8" borderId="45" xfId="2" applyNumberFormat="1" applyFont="1" applyFill="1" applyBorder="1" applyAlignment="1">
      <alignment horizontal="right" vertical="center"/>
    </xf>
    <xf numFmtId="1" fontId="4" fillId="8" borderId="47" xfId="2" applyNumberFormat="1" applyFont="1" applyFill="1" applyBorder="1" applyAlignment="1">
      <alignment horizontal="left" vertical="center"/>
    </xf>
    <xf numFmtId="0" fontId="4" fillId="8" borderId="29" xfId="2" applyFont="1" applyFill="1" applyBorder="1" applyAlignment="1">
      <alignment horizontal="right" vertical="center"/>
    </xf>
    <xf numFmtId="0" fontId="4" fillId="8" borderId="0" xfId="2" applyFont="1" applyFill="1" applyAlignment="1">
      <alignment horizontal="center" vertical="center"/>
    </xf>
    <xf numFmtId="176" fontId="4" fillId="8" borderId="30" xfId="2" applyNumberFormat="1" applyFont="1" applyFill="1" applyBorder="1" applyAlignment="1">
      <alignment horizontal="left" vertical="center"/>
    </xf>
    <xf numFmtId="176" fontId="4" fillId="8" borderId="41" xfId="2" applyNumberFormat="1" applyFont="1" applyFill="1" applyBorder="1" applyAlignment="1">
      <alignment horizontal="center" vertical="center"/>
    </xf>
    <xf numFmtId="176" fontId="4" fillId="8" borderId="32" xfId="2" applyNumberFormat="1" applyFont="1" applyFill="1" applyBorder="1" applyAlignment="1">
      <alignment horizontal="right" vertical="center"/>
    </xf>
    <xf numFmtId="176" fontId="4" fillId="8" borderId="3" xfId="2" applyNumberFormat="1" applyFont="1" applyFill="1" applyBorder="1" applyAlignment="1">
      <alignment horizontal="left" vertical="center"/>
    </xf>
    <xf numFmtId="0" fontId="4" fillId="8" borderId="15" xfId="2" applyFont="1" applyFill="1" applyBorder="1" applyAlignment="1">
      <alignment horizontal="center" vertical="center" wrapText="1"/>
    </xf>
    <xf numFmtId="2" fontId="4" fillId="8" borderId="12" xfId="2" applyNumberFormat="1" applyFont="1" applyFill="1" applyBorder="1" applyAlignment="1">
      <alignment horizontal="center" vertical="center"/>
    </xf>
    <xf numFmtId="2" fontId="4" fillId="8" borderId="14" xfId="2" applyNumberFormat="1" applyFont="1" applyFill="1" applyBorder="1" applyAlignment="1">
      <alignment horizontal="right" vertical="center"/>
    </xf>
    <xf numFmtId="2" fontId="4" fillId="8" borderId="4" xfId="2" applyNumberFormat="1" applyFont="1" applyFill="1" applyBorder="1" applyAlignment="1">
      <alignment horizontal="left" vertical="center"/>
    </xf>
    <xf numFmtId="2" fontId="4" fillId="8" borderId="41" xfId="2" applyNumberFormat="1" applyFont="1" applyFill="1" applyBorder="1" applyAlignment="1">
      <alignment horizontal="center" vertical="center"/>
    </xf>
    <xf numFmtId="2" fontId="4" fillId="8" borderId="32" xfId="2" applyNumberFormat="1" applyFont="1" applyFill="1" applyBorder="1" applyAlignment="1">
      <alignment horizontal="right" vertical="center"/>
    </xf>
    <xf numFmtId="2" fontId="4" fillId="8" borderId="3" xfId="2" applyNumberFormat="1" applyFont="1" applyFill="1" applyBorder="1" applyAlignment="1">
      <alignment horizontal="left" vertical="center"/>
    </xf>
    <xf numFmtId="1" fontId="4" fillId="8" borderId="41" xfId="2" applyNumberFormat="1" applyFont="1" applyFill="1" applyBorder="1" applyAlignment="1">
      <alignment horizontal="center" vertical="center"/>
    </xf>
    <xf numFmtId="178" fontId="9" fillId="3" borderId="48" xfId="0" applyNumberFormat="1" applyFont="1" applyFill="1" applyBorder="1" applyAlignment="1">
      <alignment horizontal="center"/>
    </xf>
    <xf numFmtId="0" fontId="7" fillId="8" borderId="7" xfId="2" applyFont="1" applyFill="1" applyBorder="1" applyAlignment="1">
      <alignment horizontal="center" vertical="center" shrinkToFit="1"/>
    </xf>
    <xf numFmtId="0" fontId="5" fillId="8" borderId="7" xfId="2" applyFont="1" applyFill="1" applyBorder="1" applyAlignment="1">
      <alignment horizontal="center" vertical="center" shrinkToFit="1"/>
    </xf>
    <xf numFmtId="0" fontId="7" fillId="8" borderId="37" xfId="2" applyFont="1" applyFill="1" applyBorder="1" applyAlignment="1">
      <alignment horizontal="center" vertical="center" wrapText="1"/>
    </xf>
    <xf numFmtId="0" fontId="7" fillId="8" borderId="38" xfId="2" applyFont="1" applyFill="1" applyBorder="1" applyAlignment="1">
      <alignment horizontal="center" vertical="center" wrapText="1"/>
    </xf>
    <xf numFmtId="0" fontId="7" fillId="8" borderId="39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00FFFF"/>
      <color rgb="FF0000FF"/>
      <color rgb="FF0000CC"/>
      <color rgb="FF800080"/>
      <color rgb="FFFF00FF"/>
      <color rgb="FF00FF00"/>
      <color rgb="FF000099"/>
      <color rgb="FF66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140.98499999999996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704-BD8D-6325B1C28B6D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141.74920634920633</c:v>
                </c:pt>
                <c:pt idx="1">
                  <c:v>141.70000000000007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704-BD8D-6325B1C28B6D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141.29166666666666</c:v>
                </c:pt>
                <c:pt idx="1">
                  <c:v>141.65714285714287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9-4704-BD8D-6325B1C28B6D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1">
                  <c:v>142.30000000000001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69-4704-BD8D-6325B1C28B6D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69-4704-BD8D-6325B1C28B6D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141.29058823529408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9-4704-BD8D-6325B1C28B6D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69-4704-BD8D-6325B1C28B6D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69-4704-BD8D-6325B1C28B6D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1">
                  <c:v>141.62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69-4704-BD8D-6325B1C28B6D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69-4704-BD8D-6325B1C28B6D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69-4704-BD8D-6325B1C28B6D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141.52043650793649</c:v>
                </c:pt>
                <c:pt idx="1">
                  <c:v>141.60753301320531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69-4704-BD8D-6325B1C28B6D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0.45753968253967514</c:v>
                </c:pt>
                <c:pt idx="1">
                  <c:v>1.3150000000000546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69-4704-BD8D-6325B1C28B6D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69-4704-BD8D-6325B1C28B6D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69-4704-BD8D-6325B1C2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CE-4A29-913F-F249A3999578}"/>
            </c:ext>
          </c:extLst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51.008823529411778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A29-913F-F249A3999578}"/>
            </c:ext>
          </c:extLst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51.423999999999999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E-4A29-913F-F249A3999578}"/>
            </c:ext>
          </c:extLst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1">
                  <c:v>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CE-4A29-913F-F249A3999578}"/>
            </c:ext>
          </c:extLst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CE-4A29-913F-F249A3999578}"/>
            </c:ext>
          </c:extLst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CE-4A29-913F-F249A3999578}"/>
            </c:ext>
          </c:extLst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1">
                  <c:v>50.727607843137264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CE-4A29-913F-F249A3999578}"/>
            </c:ext>
          </c:extLst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CE-4A29-913F-F249A3999578}"/>
            </c:ext>
          </c:extLst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CE-4A29-913F-F249A399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2.2030000000000003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989-A2ED-6E111E4FA92B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2.2360377358490569</c:v>
                </c:pt>
                <c:pt idx="1">
                  <c:v>2.2346575342465753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989-A2ED-6E111E4FA92B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2.1915384615384612</c:v>
                </c:pt>
                <c:pt idx="1">
                  <c:v>2.17875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D-4989-A2ED-6E111E4FA92B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D-4989-A2ED-6E111E4FA92B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D-4989-A2ED-6E111E4FA92B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2.0033529411764706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D-4989-A2ED-6E111E4FA92B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2.2370000000000001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7D-4989-A2ED-6E111E4FA92B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D-4989-A2ED-6E111E4FA92B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7D-4989-A2ED-6E111E4FA92B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D-4989-A2ED-6E111E4FA92B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7D-4989-A2ED-6E111E4FA92B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2.213788098693759</c:v>
                </c:pt>
                <c:pt idx="1">
                  <c:v>2.1795372107747211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7D-4989-A2ED-6E111E4FA92B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4.4499274310595638E-2</c:v>
                </c:pt>
                <c:pt idx="1">
                  <c:v>0.29664705882352926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7D-4989-A2ED-6E111E4FA92B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7D-4989-A2ED-6E111E4FA92B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7D-4989-A2ED-6E111E4F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6.4824999999999999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A-4F8D-90B8-B3341115074A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6.5019672131147539</c:v>
                </c:pt>
                <c:pt idx="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A-4F8D-90B8-B3341115074A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6.4238461538461546</c:v>
                </c:pt>
                <c:pt idx="1">
                  <c:v>6.4064285714285711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A-4F8D-90B8-B3341115074A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1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A-4F8D-90B8-B3341115074A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A-4F8D-90B8-B3341115074A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6.4484117647058818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A-4F8D-90B8-B3341115074A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6.5140000000000002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CA-4F8D-90B8-B3341115074A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CA-4F8D-90B8-B3341115074A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1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CA-4F8D-90B8-B3341115074A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CA-4F8D-90B8-B3341115074A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CA-4F8D-90B8-B3341115074A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6.4629066834804547</c:v>
                </c:pt>
                <c:pt idx="1">
                  <c:v>6.471620048019207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CA-4F8D-90B8-B3341115074A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7.8121059268599247E-2</c:v>
                </c:pt>
                <c:pt idx="1">
                  <c:v>0.14999999999999947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CA-4F8D-90B8-B3341115074A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CA-4F8D-90B8-B3341115074A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CA-4F8D-90B8-B3341115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4.0089999999999995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91-AD72-3063FCEB9925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4.0066666666666677</c:v>
                </c:pt>
                <c:pt idx="1">
                  <c:v>4.0066233766233763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0-4791-AD72-3063FCEB9925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3.9607142857142859</c:v>
                </c:pt>
                <c:pt idx="1">
                  <c:v>3.9317647058823533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0-4791-AD72-3063FCEB9925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1">
                  <c:v>3.9820000000000002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0-4791-AD72-3063FCEB9925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0-4791-AD72-3063FCEB9925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3.9173529411764707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C0-4791-AD72-3063FCEB9925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4.0250000000000004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C0-4791-AD72-3063FCEB9925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C0-4791-AD72-3063FCEB9925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C0-4791-AD72-3063FCEB9925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C0-4791-AD72-3063FCEB9925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C0-4791-AD72-3063FCEB9925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3.9836904761904766</c:v>
                </c:pt>
                <c:pt idx="1">
                  <c:v>3.981677289097457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C0-4791-AD72-3063FCEB9925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4.5952380952381855E-2</c:v>
                </c:pt>
                <c:pt idx="1">
                  <c:v>0.10764705882352965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C0-4791-AD72-3063FCEB9925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C0-4791-AD72-3063FCEB9925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9C0-4791-AD72-3063FCEB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00000000000000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CRP!$B$3:$B$20</c:f>
              <c:numCache>
                <c:formatCode>0.000_);[Red]\(0.000\)</c:formatCode>
                <c:ptCount val="18"/>
                <c:pt idx="1">
                  <c:v>2.1110000000000002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5-498F-AD3F-7C3DE65FFF03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0">
                  <c:v>2.0299999999999998</c:v>
                </c:pt>
                <c:pt idx="1">
                  <c:v>2.0797368421052638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98F-AD3F-7C3DE65FFF03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0">
                  <c:v>2.1077857142857144</c:v>
                </c:pt>
                <c:pt idx="1">
                  <c:v>2.1112500000000005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5-498F-AD3F-7C3DE65FFF03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1">
                  <c:v>2.0030000000000001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5-498F-AD3F-7C3DE65FFF03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5-498F-AD3F-7C3DE65FFF03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2.129941176470588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5-498F-AD3F-7C3DE65FFF03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5-498F-AD3F-7C3DE65FFF03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55-498F-AD3F-7C3DE65FFF03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55-498F-AD3F-7C3DE65FFF03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55-498F-AD3F-7C3DE65FFF03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55-498F-AD3F-7C3DE65FFF03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2.0688928571428571</c:v>
                </c:pt>
                <c:pt idx="1">
                  <c:v>2.0965611455108362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55-498F-AD3F-7C3DE65FFF03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7.7785714285714569E-2</c:v>
                </c:pt>
                <c:pt idx="1">
                  <c:v>0.1379999999999999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55-498F-AD3F-7C3DE65FFF03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55-498F-AD3F-7C3DE65FFF03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55-498F-AD3F-7C3DE65F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00000000000002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6.3750000000000018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135-9801-B7B64E6A9A17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6.4584210526315786</c:v>
                </c:pt>
                <c:pt idx="1">
                  <c:v>6.4374358974358978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135-9801-B7B64E6A9A17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6.384615384615385</c:v>
                </c:pt>
                <c:pt idx="1">
                  <c:v>6.3476190476190499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8-4135-9801-B7B64E6A9A17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1">
                  <c:v>6.3289999999999997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78-4135-9801-B7B64E6A9A17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8-4135-9801-B7B64E6A9A17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78-4135-9801-B7B64E6A9A17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6.4560000000000004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78-4135-9801-B7B64E6A9A17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78-4135-9801-B7B64E6A9A17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1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78-4135-9801-B7B64E6A9A17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78-4135-9801-B7B64E6A9A17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78-4135-9801-B7B64E6A9A17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6.4215182186234818</c:v>
                </c:pt>
                <c:pt idx="1">
                  <c:v>6.4221507064364216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78-4135-9801-B7B64E6A9A17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7.3805668016193593E-2</c:v>
                </c:pt>
                <c:pt idx="1">
                  <c:v>0.19099999999999984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B78-4135-9801-B7B64E6A9A17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78-4135-9801-B7B64E6A9A17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B78-4135-9801-B7B64E6A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1-4EE2-8A84-8FA8BFB1AC50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0">
                  <c:v>32.883508771929833</c:v>
                </c:pt>
                <c:pt idx="1">
                  <c:v>32.712799999999994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1-4EE2-8A84-8FA8BFB1AC50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0">
                  <c:v>32.576923076923073</c:v>
                </c:pt>
                <c:pt idx="1">
                  <c:v>32.927777777777777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1-4EE2-8A84-8FA8BFB1AC50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1">
                  <c:v>32.85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1-4EE2-8A84-8FA8BFB1AC50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91-4EE2-8A84-8FA8BFB1AC50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32.702352941176471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91-4EE2-8A84-8FA8BFB1AC50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32.587000000000003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91-4EE2-8A84-8FA8BFB1AC50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91-4EE2-8A84-8FA8BFB1AC50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1">
                  <c:v>33.270000000000003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91-4EE2-8A84-8FA8BFB1AC50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91-4EE2-8A84-8FA8BFB1AC50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32.799999999999997</c:v>
                </c:pt>
                <c:pt idx="4">
                  <c:v>32.799999999999997</c:v>
                </c:pt>
                <c:pt idx="5">
                  <c:v>32.799999999999997</c:v>
                </c:pt>
                <c:pt idx="6">
                  <c:v>32.799999999999997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1-4EE2-8A84-8FA8BFB1AC50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32.730215924426453</c:v>
                </c:pt>
                <c:pt idx="1">
                  <c:v>32.805704388422029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91-4EE2-8A84-8FA8BFB1AC50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0.30658569500675981</c:v>
                </c:pt>
                <c:pt idx="1">
                  <c:v>0.68299999999999983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91-4EE2-8A84-8FA8BFB1AC50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91-4EE2-8A84-8FA8BFB1AC50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34.799999999999997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34.799999999999997</c:v>
                </c:pt>
                <c:pt idx="7">
                  <c:v>34.799999999999997</c:v>
                </c:pt>
                <c:pt idx="8">
                  <c:v>34.799999999999997</c:v>
                </c:pt>
                <c:pt idx="9">
                  <c:v>34.799999999999997</c:v>
                </c:pt>
                <c:pt idx="10">
                  <c:v>34.799999999999997</c:v>
                </c:pt>
                <c:pt idx="11">
                  <c:v>34.799999999999997</c:v>
                </c:pt>
                <c:pt idx="12">
                  <c:v>34.799999999999997</c:v>
                </c:pt>
                <c:pt idx="13">
                  <c:v>34.799999999999997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34.799999999999997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491-4EE2-8A84-8FA8BFB1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799999999999997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2.8294999999999995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E8E-B0F2-1EE0EAC998D3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0">
                  <c:v>2.8668518518518518</c:v>
                </c:pt>
                <c:pt idx="1">
                  <c:v>2.8608333333333356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E8E-B0F2-1EE0EAC998D3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0">
                  <c:v>2.9036363636363633</c:v>
                </c:pt>
                <c:pt idx="1">
                  <c:v>2.8811111111111107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6-4E8E-B0F2-1EE0EAC998D3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1">
                  <c:v>2.867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F6-4E8E-B0F2-1EE0EAC998D3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F6-4E8E-B0F2-1EE0EAC998D3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2.8108235294117647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F6-4E8E-B0F2-1EE0EAC998D3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2.9060000000000001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F6-4E8E-B0F2-1EE0EAC998D3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F6-4E8E-B0F2-1EE0EAC998D3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1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F6-4E8E-B0F2-1EE0EAC998D3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F6-4E8E-B0F2-1EE0EAC998D3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F6-4E8E-B0F2-1EE0EAC998D3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2.8852441077441076</c:v>
                </c:pt>
                <c:pt idx="1">
                  <c:v>2.8607525676937446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F6-4E8E-B0F2-1EE0EAC998D3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3.6784511784511587E-2</c:v>
                </c:pt>
                <c:pt idx="1">
                  <c:v>9.5176470588235418E-2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F6-4E8E-B0F2-1EE0EAC998D3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F6-4E8E-B0F2-1EE0EAC998D3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F6-4E8E-B0F2-1EE0EAC9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89.85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5-4767-8BCA-5905D9EC544C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0">
                  <c:v>91.531034482758656</c:v>
                </c:pt>
                <c:pt idx="1">
                  <c:v>90.988461538461564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5-4767-8BCA-5905D9EC544C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0">
                  <c:v>87.92307692307692</c:v>
                </c:pt>
                <c:pt idx="1">
                  <c:v>89.583333333333329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5-4767-8BCA-5905D9EC544C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1">
                  <c:v>87.582999999999998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5-4767-8BCA-5905D9EC544C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5-4767-8BCA-5905D9EC544C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90.388235294117635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5-4767-8BCA-5905D9EC544C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88.911000000000001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E5-4767-8BCA-5905D9EC544C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E5-4767-8BCA-5905D9EC544C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1">
                  <c:v>89.96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E5-4767-8BCA-5905D9EC544C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E5-4767-8BCA-5905D9EC544C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E5-4767-8BCA-5905D9EC544C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89.727055702917795</c:v>
                </c:pt>
                <c:pt idx="1">
                  <c:v>89.609147166558941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E5-4767-8BCA-5905D9EC544C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3.6079575596817364</c:v>
                </c:pt>
                <c:pt idx="1">
                  <c:v>3.4054615384615659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2E5-4767-8BCA-5905D9EC544C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E5-4767-8BCA-5905D9EC544C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2E5-4767-8BCA-5905D9EC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BB0-8E52-3F4780D50D55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0">
                  <c:v>84.198245614035088</c:v>
                </c:pt>
                <c:pt idx="1">
                  <c:v>82.651190476190436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BB0-8E52-3F4780D50D55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0">
                  <c:v>83.714285714285708</c:v>
                </c:pt>
                <c:pt idx="1">
                  <c:v>83.904761904761898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4-4BB0-8E52-3F4780D50D55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4-4BB0-8E52-3F4780D50D55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74-4BB0-8E52-3F4780D50D55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80.664705882352933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74-4BB0-8E52-3F4780D50D55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83.096000000000004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74-4BB0-8E52-3F4780D50D55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74-4BB0-8E52-3F4780D50D55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1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74-4BB0-8E52-3F4780D50D55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74-4BB0-8E52-3F4780D50D55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74-4BB0-8E52-3F4780D50D55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83.956265664160398</c:v>
                </c:pt>
                <c:pt idx="1">
                  <c:v>82.430951180472192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74-4BB0-8E52-3F4780D50D55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0.48395989974937947</c:v>
                </c:pt>
                <c:pt idx="1">
                  <c:v>3.2400560224089645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74-4BB0-8E52-3F4780D50D55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74-4BB0-8E52-3F4780D50D55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74-4BB0-8E52-3F4780D5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3AE-BB16-0C82D3460FFE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5.2985714285714289</c:v>
                </c:pt>
                <c:pt idx="1">
                  <c:v>5.2957333333333327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3AE-BB16-0C82D3460FFE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5.2945454545454549</c:v>
                </c:pt>
                <c:pt idx="1">
                  <c:v>5.3058823529411772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3AE-BB16-0C82D3460FFE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1">
                  <c:v>5.2750000000000004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E-43AE-BB16-0C82D3460FFE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E-43AE-BB16-0C82D3460FFE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5.2773529411764706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E-43AE-BB16-0C82D3460FFE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5.3230000000000004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E-43AE-BB16-0C82D3460FFE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E-43AE-BB16-0C82D3460FFE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1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0E-43AE-BB16-0C82D3460FFE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0E-43AE-BB16-0C82D3460FFE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0E-43AE-BB16-0C82D3460FFE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5.2965584415584424</c:v>
                </c:pt>
                <c:pt idx="1">
                  <c:v>5.298138375350141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0E-43AE-BB16-0C82D3460FFE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4.025974025974044E-3</c:v>
                </c:pt>
                <c:pt idx="1">
                  <c:v>4.8000000000000043E-2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C0E-43AE-BB16-0C82D3460FFE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C0E-43AE-BB16-0C82D3460FFE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0E-43AE-BB16-0C82D346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00000000000000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8-4DCA-9BB5-80027ECFEA18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0">
                  <c:v>71.653703703703712</c:v>
                </c:pt>
                <c:pt idx="1">
                  <c:v>71.516438356164429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DCA-9BB5-80027ECFEA18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0">
                  <c:v>69.714285714285708</c:v>
                </c:pt>
                <c:pt idx="1">
                  <c:v>69.45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8-4DCA-9BB5-80027ECFEA18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1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8-4DCA-9BB5-80027ECFEA18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8-4DCA-9BB5-80027ECFEA18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70.78235294117647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8-4DCA-9BB5-80027ECFEA18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71.477999999999994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A8-4DCA-9BB5-80027ECFEA18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A8-4DCA-9BB5-80027ECFEA18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1">
                  <c:v>71.040000000000006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A8-4DCA-9BB5-80027ECFEA18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A8-4DCA-9BB5-80027ECFEA18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A8-4DCA-9BB5-80027ECFEA18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70.683994708994703</c:v>
                </c:pt>
                <c:pt idx="1">
                  <c:v>70.995255899620133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A8-4DCA-9BB5-80027ECFEA18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1.9394179894180041</c:v>
                </c:pt>
                <c:pt idx="1">
                  <c:v>2.0664383561644257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A8-4DCA-9BB5-80027ECFEA18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A8-4DCA-9BB5-80027ECFEA18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A8-4DCA-9BB5-80027ECF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7A4-9F31-E399E75F66A8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0">
                  <c:v>76.918518518518525</c:v>
                </c:pt>
                <c:pt idx="1">
                  <c:v>77.01216216216217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7A4-9F31-E399E75F66A8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0">
                  <c:v>74.733333333333334</c:v>
                </c:pt>
                <c:pt idx="1">
                  <c:v>75.875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2-47A4-9F31-E399E75F66A8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1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2-47A4-9F31-E399E75F66A8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2-47A4-9F31-E399E75F66A8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75.594117647058823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2-47A4-9F31-E399E75F66A8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76.260999999999996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A2-47A4-9F31-E399E75F66A8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2-47A4-9F31-E399E75F66A8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1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2-47A4-9F31-E399E75F66A8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A2-47A4-9F31-E399E75F66A8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A2-47A4-9F31-E399E75F66A8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75.82592592592593</c:v>
                </c:pt>
                <c:pt idx="1">
                  <c:v>76.506039972745853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A2-47A4-9F31-E399E75F66A8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2.1851851851851904</c:v>
                </c:pt>
                <c:pt idx="1">
                  <c:v>2.0058823529411711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9A2-47A4-9F31-E399E75F66A8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9A2-47A4-9F31-E399E75F66A8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9A2-47A4-9F31-E399E75F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273.64999999999998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E8F-B5BC-D6AB422A56EB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0">
                  <c:v>278.06981132075475</c:v>
                </c:pt>
                <c:pt idx="1">
                  <c:v>279.21249999999998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E8F-B5BC-D6AB422A56EB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0">
                  <c:v>274.15384615384613</c:v>
                </c:pt>
                <c:pt idx="1">
                  <c:v>277.29411764705884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6-4E8F-B5BC-D6AB422A56EB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1">
                  <c:v>272.60000000000002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6-4E8F-B5BC-D6AB422A56EB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6-4E8F-B5BC-D6AB422A56EB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276.15882352941179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6-4E8F-B5BC-D6AB422A56EB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275.88600000000002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6-4E8F-B5BC-D6AB422A56EB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56-4E8F-B5BC-D6AB422A56EB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1">
                  <c:v>276.98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6-4E8F-B5BC-D6AB422A56EB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56-4E8F-B5BC-D6AB422A56EB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56-4E8F-B5BC-D6AB422A56EB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276.11182873730047</c:v>
                </c:pt>
                <c:pt idx="1">
                  <c:v>275.96877731092434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56-4E8F-B5BC-D6AB422A56EB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3.9159651669086202</c:v>
                </c:pt>
                <c:pt idx="1">
                  <c:v>6.6124999999999545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56-4E8F-B5BC-D6AB422A56EB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56-4E8F-B5BC-D6AB422A56EB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56-4E8F-B5BC-D6AB422A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277.89999999999998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B-4DAD-9A50-A9392290E729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0">
                  <c:v>272.22950819672133</c:v>
                </c:pt>
                <c:pt idx="1">
                  <c:v>271.56756756756755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B-4DAD-9A50-A9392290E729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0">
                  <c:v>271.44444444444446</c:v>
                </c:pt>
                <c:pt idx="1">
                  <c:v>272.23076923076923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B-4DAD-9A50-A9392290E729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1">
                  <c:v>269.89999999999998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CB-4DAD-9A50-A9392290E729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CB-4DAD-9A50-A9392290E729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280.13529411764705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CB-4DAD-9A50-A9392290E729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272.56799999999998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CB-4DAD-9A50-A9392290E729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CB-4DAD-9A50-A9392290E729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1">
                  <c:v>276.75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CB-4DAD-9A50-A9392290E729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CB-4DAD-9A50-A9392290E729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CB-4DAD-9A50-A9392290E729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271.83697632058289</c:v>
                </c:pt>
                <c:pt idx="1">
                  <c:v>274.43594727371197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CB-4DAD-9A50-A9392290E729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0.78506375227686931</c:v>
                </c:pt>
                <c:pt idx="1">
                  <c:v>10.235294117647072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CB-4DAD-9A50-A9392290E729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CB-4DAD-9A50-A9392290E729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CB-4DAD-9A50-A9392290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F5D-B68F-F1E378228BE0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0">
                  <c:v>212.99245283018865</c:v>
                </c:pt>
                <c:pt idx="1">
                  <c:v>211.75833333333335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F5D-B68F-F1E378228BE0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0">
                  <c:v>211.71428571428572</c:v>
                </c:pt>
                <c:pt idx="1">
                  <c:v>211.57142857142858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F5D-B68F-F1E378228BE0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1">
                  <c:v>216.92699999999999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F5D-B68F-F1E378228BE0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3-4F5D-B68F-F1E378228BE0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214.15882352941179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3-4F5D-B68F-F1E378228BE0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93-4F5D-B68F-F1E378228BE0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93-4F5D-B68F-F1E378228BE0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1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93-4F5D-B68F-F1E378228BE0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793-4F5D-B68F-F1E378228BE0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93-4F5D-B68F-F1E378228BE0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212.35336927223719</c:v>
                </c:pt>
                <c:pt idx="1">
                  <c:v>213.43794077631051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93-4F5D-B68F-F1E378228BE0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1.2781671159029315</c:v>
                </c:pt>
                <c:pt idx="1">
                  <c:v>6.3269999999999982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793-4F5D-B68F-F1E378228BE0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793-4F5D-B68F-F1E378228BE0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93-4F5D-B68F-F1E37822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308.05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0-4557-AA48-A063A45D5A72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0">
                  <c:v>306.79137931034478</c:v>
                </c:pt>
                <c:pt idx="1">
                  <c:v>308.52432432432431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0-4557-AA48-A063A45D5A72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0">
                  <c:v>306.30769230769232</c:v>
                </c:pt>
                <c:pt idx="1">
                  <c:v>305.33333333333331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0-4557-AA48-A063A45D5A72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1">
                  <c:v>305.60000000000002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D0-4557-AA48-A063A45D5A72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D0-4557-AA48-A063A45D5A72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306.7176470588235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D0-4557-AA48-A063A45D5A72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310.20600000000002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D0-4557-AA48-A063A45D5A72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D0-4557-AA48-A063A45D5A72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1">
                  <c:v>305.67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D0-4557-AA48-A063A45D5A72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D0-4557-AA48-A063A45D5A72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D0-4557-AA48-A063A45D5A72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306.54953580901855</c:v>
                </c:pt>
                <c:pt idx="1">
                  <c:v>307.1573292452116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D0-4557-AA48-A063A45D5A72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0.48368700265245934</c:v>
                </c:pt>
                <c:pt idx="1">
                  <c:v>4.8726666666667029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D0-4557-AA48-A063A45D5A72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CD0-4557-AA48-A063A45D5A72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D0-4557-AA48-A063A45D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0CE-B0C8-D8327EA60FCD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0">
                  <c:v>151.60357142857148</c:v>
                </c:pt>
                <c:pt idx="1">
                  <c:v>151.31999999999994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0CE-B0C8-D8327EA60FCD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0">
                  <c:v>143.54545454545453</c:v>
                </c:pt>
                <c:pt idx="1">
                  <c:v>148.21052631578948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3-40CE-B0C8-D8327EA60FCD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1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E3-40CE-B0C8-D8327EA60FCD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E3-40CE-B0C8-D8327EA60FCD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153.11176470588236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E3-40CE-B0C8-D8327EA60FCD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146.083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E3-40CE-B0C8-D8327EA60FCD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E3-40CE-B0C8-D8327EA60FCD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1">
                  <c:v>149.97999999999999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E3-40CE-B0C8-D8327EA60FCD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E3-40CE-B0C8-D8327EA60FCD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147.57451298701301</c:v>
                </c:pt>
                <c:pt idx="1">
                  <c:v>149.25789871738169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E3-40CE-B0C8-D8327EA60FCD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8.0581168831169521</c:v>
                </c:pt>
                <c:pt idx="1">
                  <c:v>7.0287647058823666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E3-40CE-B0C8-D8327EA60FCD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E3-40CE-B0C8-D8327EA60FCD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E3-40CE-B0C8-D8327EA6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2.6300000000000012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8-4ECA-BCC2-5C9D372AD666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2.6160937499999983</c:v>
                </c:pt>
                <c:pt idx="1">
                  <c:v>2.6412658227848098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8-4ECA-BCC2-5C9D372AD666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2.6357142857142861</c:v>
                </c:pt>
                <c:pt idx="1">
                  <c:v>2.7105263157894743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8-4ECA-BCC2-5C9D372AD666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88-4ECA-BCC2-5C9D372AD666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8-4ECA-BCC2-5C9D372AD666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8-4ECA-BCC2-5C9D372AD666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88-4ECA-BCC2-5C9D372AD666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88-4ECA-BCC2-5C9D372AD666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88-4ECA-BCC2-5C9D372AD666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1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88-4ECA-BCC2-5C9D372AD666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88-4ECA-BCC2-5C9D372AD666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2.6259040178571422</c:v>
                </c:pt>
                <c:pt idx="1">
                  <c:v>2.6814653564290478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88-4ECA-BCC2-5C9D372AD666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1.962053571428779E-2</c:v>
                </c:pt>
                <c:pt idx="1">
                  <c:v>0.10599999999999854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88-4ECA-BCC2-5C9D372AD666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88-4ECA-BCC2-5C9D372AD666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88-4ECA-BCC2-5C9D372A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5.950000000000002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0-47D6-9E3A-9CFF1752C524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5.962407407407408</c:v>
                </c:pt>
                <c:pt idx="1">
                  <c:v>5.9592000000000001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0-47D6-9E3A-9CFF1752C524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5.9500000000000011</c:v>
                </c:pt>
                <c:pt idx="1">
                  <c:v>5.9285714285714288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0-47D6-9E3A-9CFF1752C524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1">
                  <c:v>6.0259999999999998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0-47D6-9E3A-9CFF1752C524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0-47D6-9E3A-9CFF1752C524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5.9358823529411779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0-47D6-9E3A-9CFF1752C524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5.9859999999999998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0-47D6-9E3A-9CFF1752C524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0-47D6-9E3A-9CFF1752C524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1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0-47D6-9E3A-9CFF1752C524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0-47D6-9E3A-9CFF1752C524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0-47D6-9E3A-9CFF1752C524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5.9562037037037046</c:v>
                </c:pt>
                <c:pt idx="1">
                  <c:v>5.9765219687875151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10-47D6-9E3A-9CFF1752C524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1.2407407407406978E-2</c:v>
                </c:pt>
                <c:pt idx="1">
                  <c:v>0.121428571428571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10-47D6-9E3A-9CFF1752C524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10-47D6-9E3A-9CFF1752C524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10-47D6-9E3A-9CFF1752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988.45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F-488B-AFF9-A4508D34BFEA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0">
                  <c:v>969.77735849056603</c:v>
                </c:pt>
                <c:pt idx="1">
                  <c:v>967.39444444444416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F-488B-AFF9-A4508D34BFEA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0">
                  <c:v>995.14615384615377</c:v>
                </c:pt>
                <c:pt idx="1">
                  <c:v>1000.3133333333333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F-488B-AFF9-A4508D34BFEA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F-488B-AFF9-A4508D34BFEA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5F-488B-AFF9-A4508D34BFEA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971.71564705882361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5F-488B-AFF9-A4508D34BFEA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5F-488B-AFF9-A4508D34BFEA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5F-488B-AFF9-A4508D34BFEA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1">
                  <c:v>978.68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5F-488B-AFF9-A4508D34BFEA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5F-488B-AFF9-A4508D34BFEA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5F-488B-AFF9-A4508D34BFEA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982.4617561683599</c:v>
                </c:pt>
                <c:pt idx="1">
                  <c:v>981.31068496732019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F-488B-AFF9-A4508D34BFEA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25.368795355587736</c:v>
                </c:pt>
                <c:pt idx="1">
                  <c:v>32.918888888889114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F5F-488B-AFF9-A4508D34BFEA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F5F-488B-AFF9-A4508D34BFEA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F5F-488B-AFF9-A4508D34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106.19078947368419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716-8234-D59B26BFA0E5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716-8234-D59B26BFA0E5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107.03411764705881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716-8234-D59B26BFA0E5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0-4716-8234-D59B26BFA0E5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107.85230769230769</c:v>
                </c:pt>
                <c:pt idx="1">
                  <c:v>106.34163570691432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10-4716-8234-D59B26BFA0E5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0-4716-8234-D59B26BFA0E5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10-4716-8234-D59B26BF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578-B16D-B09AB204CE52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0">
                  <c:v>218.67794117647063</c:v>
                </c:pt>
                <c:pt idx="1">
                  <c:v>214.92439024390248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578-B16D-B09AB204CE52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0">
                  <c:v>216.60833333333335</c:v>
                </c:pt>
                <c:pt idx="1">
                  <c:v>217.04117647058831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5-4578-B16D-B09AB204CE52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5-4578-B16D-B09AB204CE52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85-4578-B16D-B09AB204CE52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219.75011764705883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85-4578-B16D-B09AB204CE52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85-4578-B16D-B09AB204CE52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85-4578-B16D-B09AB204CE52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1">
                  <c:v>210.72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85-4578-B16D-B09AB204CE52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85-4578-B16D-B09AB204CE52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85-4578-B16D-B09AB204CE52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  <c:pt idx="1">
                  <c:v>215.94713687230993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85-4578-B16D-B09AB204CE52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2.0696078431372769</c:v>
                </c:pt>
                <c:pt idx="1">
                  <c:v>9.0301176470588302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85-4578-B16D-B09AB204CE52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885-4578-B16D-B09AB204CE52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85-4578-B16D-B09AB204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4-4EAF-85B1-132160FA81F7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0">
                  <c:v>90.646296296296342</c:v>
                </c:pt>
                <c:pt idx="1">
                  <c:v>88.174324324324331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4-4EAF-85B1-132160FA81F7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0">
                  <c:v>88.190000000000012</c:v>
                </c:pt>
                <c:pt idx="1">
                  <c:v>91.172222222222246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4-4EAF-85B1-132160FA81F7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4-4EAF-85B1-132160FA81F7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4-4EAF-85B1-132160FA81F7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84.152000000000001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4-4EAF-85B1-132160FA81F7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04-4EAF-85B1-132160FA81F7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04-4EAF-85B1-132160FA81F7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1">
                  <c:v>88.48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04-4EAF-85B1-132160FA81F7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04-4EAF-85B1-132160FA81F7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4-4EAF-85B1-132160FA81F7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89.418148148148177</c:v>
                </c:pt>
                <c:pt idx="1">
                  <c:v>88.25570930930931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04-4EAF-85B1-132160FA81F7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2.4562962962963297</c:v>
                </c:pt>
                <c:pt idx="1">
                  <c:v>7.0202222222222446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04-4EAF-85B1-132160FA81F7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04-4EAF-85B1-132160FA81F7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04-4EAF-85B1-132160FA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EAF-A87D-EA40D82D12BE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5A-4EAF-A87D-EA40D82D12BE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84.769230769230774</c:v>
                </c:pt>
                <c:pt idx="1">
                  <c:v>86.095238095238102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A-4EAF-A87D-EA40D82D12BE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A-4EAF-A87D-EA40D82D12BE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LDL!$AA$23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A-4EAF-A87D-EA40D82D12BE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A-4EAF-A87D-EA40D82D12BE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A-4EAF-A87D-EA40D82D12BE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85.357763532763528</c:v>
                </c:pt>
                <c:pt idx="1">
                  <c:v>86.023295825179389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A-4EAF-A87D-EA40D82D12BE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5A-4EAF-A87D-EA40D82D12BE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5A-4EAF-A87D-EA40D82D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1999"/>
          <c:h val="0.61905768778432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4FC-87AA-E6F36F307662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70.204705882352926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8-44FC-87AA-E6F36F307662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70.158000000000001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8-44FC-87AA-E6F36F307662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1">
                  <c:v>70.69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D8-44FC-87AA-E6F36F307662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D8-44FC-87AA-E6F36F307662}"/>
            </c:ext>
          </c:extLst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D8-44FC-87AA-E6F36F307662}"/>
            </c:ext>
          </c:extLst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1">
                  <c:v>70.350901960784313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D8-44FC-87AA-E6F36F307662}"/>
            </c:ext>
          </c:extLst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D8-44FC-87AA-E6F36F307662}"/>
            </c:ext>
          </c:extLst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D8-44FC-87AA-E6F36F30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100.06154341197495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100.02982944130856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'2025.11月を100％とした時の活性変化率'!$D$2:$D$22</c:f>
              <c:numCache>
                <c:formatCode>0.0</c:formatCode>
                <c:ptCount val="21"/>
                <c:pt idx="0">
                  <c:v>100</c:v>
                </c:pt>
                <c:pt idx="1">
                  <c:v>98.599314175359908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'2025.11月を100％とした時の活性変化率'!$E$2:$E$22</c:f>
              <c:numCache>
                <c:formatCode>0.0</c:formatCode>
                <c:ptCount val="21"/>
                <c:pt idx="0">
                  <c:v>100</c:v>
                </c:pt>
                <c:pt idx="1">
                  <c:v>99.413817436558645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'2025.11月を100％とした時の活性変化率'!$F$2:$F$22</c:f>
              <c:numCache>
                <c:formatCode>0.0</c:formatCode>
                <c:ptCount val="21"/>
                <c:pt idx="0">
                  <c:v>100</c:v>
                </c:pt>
                <c:pt idx="1">
                  <c:v>99.470427069156912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'2025.11月を100％とした時の活性変化率'!$G$2:$G$22</c:f>
              <c:numCache>
                <c:formatCode>0.0</c:formatCode>
                <c:ptCount val="21"/>
                <c:pt idx="0">
                  <c:v>100</c:v>
                </c:pt>
                <c:pt idx="1">
                  <c:v>99.015234912429534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'2025.11月を100％とした時の活性変化率'!$H$2:$H$22</c:f>
              <c:numCache>
                <c:formatCode>0.0</c:formatCode>
                <c:ptCount val="21"/>
                <c:pt idx="0">
                  <c:v>100</c:v>
                </c:pt>
                <c:pt idx="1">
                  <c:v>96.615005115685861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'2025.11月を100％とした時の活性変化率'!$I$2:$I$22</c:f>
              <c:numCache>
                <c:formatCode>0.0</c:formatCode>
                <c:ptCount val="21"/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'2025.11月を100％とした時の活性変化率'!$J$2:$J$22</c:f>
              <c:numCache>
                <c:formatCode>0.0</c:formatCode>
                <c:ptCount val="21"/>
                <c:pt idx="0">
                  <c:v>100</c:v>
                </c:pt>
                <c:pt idx="1">
                  <c:v>100.13482114109777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'2025.11月を100％とした時の活性変化率'!$K$2:$K$23</c:f>
              <c:numCache>
                <c:formatCode>0.0</c:formatCode>
                <c:ptCount val="22"/>
                <c:pt idx="0">
                  <c:v>100</c:v>
                </c:pt>
                <c:pt idx="1">
                  <c:v>99.949464269248537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'2025.11月を100％とした時の活性変化率'!$L$2:$L$22</c:f>
              <c:numCache>
                <c:formatCode>0.0</c:formatCode>
                <c:ptCount val="21"/>
                <c:pt idx="0">
                  <c:v>100</c:v>
                </c:pt>
                <c:pt idx="1">
                  <c:v>98.452838013753535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101.33734757082536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100.00984950585526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'2025.11月を100％とした時の活性変化率'!$O$2:$O$22</c:f>
              <c:numCache>
                <c:formatCode>0.0</c:formatCode>
                <c:ptCount val="21"/>
                <c:pt idx="0">
                  <c:v>100</c:v>
                </c:pt>
                <c:pt idx="1">
                  <c:v>100.23063845398967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99.15114495911709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99.868591992197707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'2025.11月を100％とした時の活性変化率'!$R$2:$R$22</c:f>
              <c:numCache>
                <c:formatCode>0.0</c:formatCode>
                <c:ptCount val="21"/>
                <c:pt idx="0">
                  <c:v>100</c:v>
                </c:pt>
                <c:pt idx="1">
                  <c:v>98.183203514804092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'2025.11月を100％とした時の活性変化率'!$S$2:$S$22</c:f>
              <c:numCache>
                <c:formatCode>0.0</c:formatCode>
                <c:ptCount val="21"/>
                <c:pt idx="0">
                  <c:v>100</c:v>
                </c:pt>
                <c:pt idx="1">
                  <c:v>100.89694130142813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'2025.11月を100％とした時の活性変化率'!$T$2:$T$22</c:f>
              <c:numCache>
                <c:formatCode>0.0</c:formatCode>
                <c:ptCount val="21"/>
                <c:pt idx="0">
                  <c:v>100</c:v>
                </c:pt>
                <c:pt idx="1">
                  <c:v>99.948190764941032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'2025.11月を100％とした時の活性変化率'!$U$2:$U$22</c:f>
              <c:numCache>
                <c:formatCode>0.0</c:formatCode>
                <c:ptCount val="21"/>
                <c:pt idx="0">
                  <c:v>100</c:v>
                </c:pt>
                <c:pt idx="1">
                  <c:v>100.95607705335277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'2025.11月を100％とした時の活性変化率'!$V$2:$V$22</c:f>
              <c:numCache>
                <c:formatCode>0.0</c:formatCode>
                <c:ptCount val="21"/>
                <c:pt idx="0">
                  <c:v>100</c:v>
                </c:pt>
                <c:pt idx="1">
                  <c:v>100.44035597012717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100.51073901383825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'2025.11月を100％とした時の活性変化率'!$X$2:$X$22</c:f>
              <c:numCache>
                <c:formatCode>0.0</c:formatCode>
                <c:ptCount val="21"/>
                <c:pt idx="0">
                  <c:v>100</c:v>
                </c:pt>
                <c:pt idx="1">
                  <c:v>100.19826924043092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101.14070220954538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102.11589373389383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100.3411277735712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99.882838065317785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'2025.11月を100％とした時の活性変化率'!$AC$2:$AC$22</c:f>
              <c:numCache>
                <c:formatCode>0.0</c:formatCode>
                <c:ptCount val="21"/>
                <c:pt idx="0">
                  <c:v>100</c:v>
                </c:pt>
                <c:pt idx="1">
                  <c:v>99.220742540296257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'2025.11月を100％とした時の活性変化率'!$AD$2:$AD$22</c:f>
              <c:numCache>
                <c:formatCode>0.0</c:formatCode>
                <c:ptCount val="21"/>
                <c:pt idx="0">
                  <c:v>100</c:v>
                </c:pt>
                <c:pt idx="1">
                  <c:v>98.699996742369422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'2025.11月を100％とした時の活性変化率'!$AE$2:$AE$22</c:f>
              <c:numCache>
                <c:formatCode>0.0</c:formatCode>
                <c:ptCount val="21"/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109.32000000000002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4-4121-B125-F45AF5A7480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108.64375000000003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4-4121-B125-F45AF5A7480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4-4121-B125-F45AF5A7480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4-4121-B125-F45AF5A7480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C4-4121-B125-F45AF5A7480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1">
                  <c:v>108.84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C4-4121-B125-F45AF5A7480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C4-4121-B125-F45AF5A7480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C4-4121-B125-F45AF5A7480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108.59166666666665</c:v>
                </c:pt>
                <c:pt idx="1">
                  <c:v>108.94793750000002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C4-4121-B125-F45AF5A7480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C4-4121-B125-F45AF5A7480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C4-4121-B125-F45AF5A74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A-4025-8F68-6EB5A2D463A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10.783703703703701</c:v>
                </c:pt>
                <c:pt idx="1">
                  <c:v>10.748611111111108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A-4025-8F68-6EB5A2D463A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10.761538461538461</c:v>
                </c:pt>
                <c:pt idx="1">
                  <c:v>10.723529411764705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A-4025-8F68-6EB5A2D463A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1">
                  <c:v>10.603999999999999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A-4025-8F68-6EB5A2D463A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A-4025-8F68-6EB5A2D463A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10.701176470588234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A-4025-8F68-6EB5A2D463A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7A-4025-8F68-6EB5A2D463A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7A-4025-8F68-6EB5A2D463A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1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7A-4025-8F68-6EB5A2D463A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A7A-4025-8F68-6EB5A2D463A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7A-4025-8F68-6EB5A2D463A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10.772621082621081</c:v>
                </c:pt>
                <c:pt idx="1">
                  <c:v>10.709473856209149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7A-4025-8F68-6EB5A2D463A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2.2165242165240073E-2</c:v>
                </c:pt>
                <c:pt idx="1">
                  <c:v>0.19600000000000151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7A-4025-8F68-6EB5A2D463A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A7A-4025-8F68-6EB5A2D463A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7A-4025-8F68-6EB5A2D4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69999999999999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1-4A4E-BC57-DB6D6B8D1FE8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183.30727272727279</c:v>
                </c:pt>
                <c:pt idx="1">
                  <c:v>183.13888888888889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1-4A4E-BC57-DB6D6B8D1FE8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185.07142857142858</c:v>
                </c:pt>
                <c:pt idx="1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1-4A4E-BC57-DB6D6B8D1FE8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1">
                  <c:v>183.7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1-4A4E-BC57-DB6D6B8D1FE8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1-4A4E-BC57-DB6D6B8D1FE8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184.81764705882352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E1-4A4E-BC57-DB6D6B8D1FE8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182.071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E1-4A4E-BC57-DB6D6B8D1FE8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E1-4A4E-BC57-DB6D6B8D1FE8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1">
                  <c:v>181.67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E1-4A4E-BC57-DB6D6B8D1FE8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E1-4A4E-BC57-DB6D6B8D1FE8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1-4A4E-BC57-DB6D6B8D1FE8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184.18935064935067</c:v>
                </c:pt>
                <c:pt idx="1">
                  <c:v>183.21393370681605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E1-4A4E-BC57-DB6D6B8D1FE8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1.7641558441557947</c:v>
                </c:pt>
                <c:pt idx="1">
                  <c:v>3.3300000000000125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E1-4A4E-BC57-DB6D6B8D1FE8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1-4A4E-BC57-DB6D6B8D1FE8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E1-4A4E-BC57-DB6D6B8D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F5C-84EE-B8199B575034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146.16129032258064</c:v>
                </c:pt>
                <c:pt idx="1">
                  <c:v>146.20454545454547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F5C-84EE-B8199B575034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144.23076923076923</c:v>
                </c:pt>
                <c:pt idx="1">
                  <c:v>144.16666666666666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F5C-84EE-B8199B575034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1">
                  <c:v>143.56299999999999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F5C-84EE-B8199B575034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F5C-84EE-B8199B575034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142.29411764705881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F5C-84EE-B8199B575034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142.91499999999999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11-4F5C-84EE-B8199B575034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11-4F5C-84EE-B8199B575034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1">
                  <c:v>143.91999999999999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11-4F5C-84EE-B8199B575034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11-4F5C-84EE-B8199B575034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11-4F5C-84EE-B8199B575034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145.19602977667495</c:v>
                </c:pt>
                <c:pt idx="1">
                  <c:v>143.76618996689584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11-4F5C-84EE-B8199B575034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1.9305210918114142</c:v>
                </c:pt>
                <c:pt idx="1">
                  <c:v>3.9104278074866556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11-4F5C-84EE-B8199B575034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11-4F5C-84EE-B8199B575034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11-4F5C-84EE-B8199B57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49.25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F2F-8C6D-38179BF45742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52.109374999999993</c:v>
                </c:pt>
                <c:pt idx="1">
                  <c:v>52.032432432432437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F2F-8C6D-38179BF45742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51.642857142857146</c:v>
                </c:pt>
                <c:pt idx="1">
                  <c:v>51.35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5-4F2F-8C6D-38179BF45742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5-4F2F-8C6D-38179BF45742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5-4F2F-8C6D-38179BF45742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50.582352941176467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5-4F2F-8C6D-38179BF45742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47.886000000000003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75-4F2F-8C6D-38179BF45742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75-4F2F-8C6D-38179BF45742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1">
                  <c:v>49.24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75-4F2F-8C6D-38179BF45742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75-4F2F-8C6D-38179BF45742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75-4F2F-8C6D-38179BF45742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51.876116071428569</c:v>
                </c:pt>
                <c:pt idx="1">
                  <c:v>50.120112196229847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75-4F2F-8C6D-38179BF45742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0.46651785714284699</c:v>
                </c:pt>
                <c:pt idx="1">
                  <c:v>4.1464324324324338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75-4F2F-8C6D-38179BF45742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775-4F2F-8C6D-38179BF45742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75-4F2F-8C6D-38179BF45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41.370000000000005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2-4E1B-99E5-E39C49F2AAAD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22-4E1B-99E5-E39C49F2AAAD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41.725000000000001</c:v>
                </c:pt>
                <c:pt idx="1">
                  <c:v>41.478947368421061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2-4E1B-99E5-E39C49F2AAAD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2-4E1B-99E5-E39C49F2AAAD}"/>
            </c:ext>
          </c:extLst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2-4E1B-99E5-E39C49F2AAAD}"/>
            </c:ext>
          </c:extLst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2-4E1B-99E5-E39C49F2AAAD}"/>
            </c:ext>
          </c:extLst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41.801483050847459</c:v>
                </c:pt>
                <c:pt idx="1">
                  <c:v>40.913250355618779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2-4E1B-99E5-E39C49F2AAAD}"/>
            </c:ext>
          </c:extLst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22-4E1B-99E5-E39C49F2AAAD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22-4E1B-99E5-E39C49F2A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982405-F408-4B36-B85F-725D410CF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EE5809-E98A-4DE1-99EB-0C11FBD3B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4E4E93B-C0AC-4771-88A0-9D10B0192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37A17AB-DEDE-4511-A304-9760B1A7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D820FF-964D-4A57-BCEB-53DF5CBB7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D61AAD3F-1E38-45A7-83E1-EE5DA414D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A8CD6A6-7987-42D4-AA5E-BF6E17F2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CC1B6F01-35A6-45E0-AB3B-BC548FF7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6B81E9D3-9F0B-4376-B00F-AD4FB290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11AFC4-762B-4B31-8A3F-E5803480C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AC0EF4-D7DB-4E80-AEB0-01DADC58D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544AD62-2603-46CF-8B67-02E752CA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A6B03C-2C41-482A-A4BD-C7AC5365B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8520EE-0A8B-47BA-823F-2FE8EA94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40F4C20-28C2-4C0A-A82C-D04E16B80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0F51760-807C-47E2-BD20-6C8C6B7A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A81B07-7070-46AC-881C-E9197B870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6E767D-7411-423B-A388-B9270B780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896BB24-5139-4BA9-9B9B-10F6C790C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80F1E5D-B0F5-4EBD-B544-00746AE5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DA371BF-36F1-47A6-9CEC-E1220C34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64F02C3-3F53-425E-915E-330185290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079AED7-AC9C-40FD-98E8-4319B9F2B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7253F9D-C2E8-4667-9ABB-70248E8C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73EA6FA-EECE-4B0F-B6C1-E0DAA6055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D54C81E5-F1C8-41AF-A963-61668ED6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3CC0FAB8-FFD2-42D0-AC77-F4B745F12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AFC6340-541F-460F-9396-82C8483F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54E65D3-1B8E-45CE-81DE-1367547E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9922CCAE-2951-401E-B152-586E60D8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25E701-869F-46C8-B616-C9E4510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04EE0DC-0BC4-4605-9092-14FAD71C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F9412620-E07F-4F5A-8412-23DF848B6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8F9A-13B8-4D8F-8167-CC8398710F95}">
  <sheetPr codeName="Sheet1">
    <tabColor rgb="FFFF0000"/>
  </sheetPr>
  <dimension ref="A1:V39"/>
  <sheetViews>
    <sheetView tabSelected="1" view="pageBreakPreview" zoomScale="65" zoomScaleNormal="65" zoomScaleSheetLayoutView="65" workbookViewId="0">
      <selection activeCell="S27" sqref="S27"/>
    </sheetView>
  </sheetViews>
  <sheetFormatPr defaultColWidth="9" defaultRowHeight="15.75" x14ac:dyDescent="0.25"/>
  <cols>
    <col min="1" max="1" width="32" style="14" customWidth="1"/>
    <col min="2" max="2" width="10.75" style="14" customWidth="1"/>
    <col min="3" max="3" width="11.75" style="14" customWidth="1"/>
    <col min="4" max="4" width="10.875" style="23" customWidth="1"/>
    <col min="5" max="5" width="24.125" style="23" hidden="1" customWidth="1"/>
    <col min="6" max="6" width="4.625" style="23" customWidth="1"/>
    <col min="7" max="7" width="10.5" style="23" customWidth="1"/>
    <col min="8" max="8" width="25.375" style="14" customWidth="1"/>
    <col min="9" max="13" width="9" style="22"/>
    <col min="14" max="16384" width="9" style="14"/>
  </cols>
  <sheetData>
    <row r="1" spans="1:14" ht="19.5" x14ac:dyDescent="0.25">
      <c r="A1" s="233" t="s">
        <v>106</v>
      </c>
      <c r="B1" s="234"/>
      <c r="C1" s="234"/>
      <c r="D1" s="234"/>
      <c r="E1" s="234"/>
      <c r="F1" s="234"/>
      <c r="G1" s="234"/>
      <c r="H1" s="234"/>
      <c r="I1" s="11"/>
      <c r="J1" s="12"/>
      <c r="K1" s="12"/>
      <c r="L1" s="12"/>
      <c r="M1" s="12"/>
      <c r="N1" s="13"/>
    </row>
    <row r="2" spans="1:14" ht="21.95" customHeight="1" thickBot="1" x14ac:dyDescent="0.2">
      <c r="A2" s="163" t="s">
        <v>0</v>
      </c>
      <c r="B2" s="164" t="s">
        <v>1</v>
      </c>
      <c r="C2" s="165" t="s">
        <v>2</v>
      </c>
      <c r="D2" s="235" t="s">
        <v>3</v>
      </c>
      <c r="E2" s="236"/>
      <c r="F2" s="236"/>
      <c r="G2" s="237"/>
      <c r="H2" s="165" t="s">
        <v>4</v>
      </c>
      <c r="I2" s="14"/>
      <c r="J2" s="14"/>
      <c r="K2" s="14"/>
      <c r="L2" s="14"/>
      <c r="M2" s="14"/>
    </row>
    <row r="3" spans="1:14" ht="21.95" customHeight="1" thickTop="1" x14ac:dyDescent="0.15">
      <c r="A3" s="166" t="s">
        <v>5</v>
      </c>
      <c r="B3" s="167">
        <v>141</v>
      </c>
      <c r="C3" s="168" t="s">
        <v>6</v>
      </c>
      <c r="D3" s="169">
        <f>$B$3-2</f>
        <v>139</v>
      </c>
      <c r="E3" s="170" t="s">
        <v>7</v>
      </c>
      <c r="F3" s="170" t="s">
        <v>7</v>
      </c>
      <c r="G3" s="171">
        <f>$B$3+2</f>
        <v>143</v>
      </c>
      <c r="H3" s="172" t="s">
        <v>8</v>
      </c>
      <c r="I3" s="14"/>
      <c r="J3" s="14"/>
      <c r="K3" s="14"/>
      <c r="L3" s="14"/>
      <c r="M3" s="14"/>
    </row>
    <row r="4" spans="1:14" ht="21.95" customHeight="1" thickBot="1" x14ac:dyDescent="0.2">
      <c r="A4" s="173" t="s">
        <v>9</v>
      </c>
      <c r="B4" s="174">
        <v>5.3</v>
      </c>
      <c r="C4" s="175" t="s">
        <v>6</v>
      </c>
      <c r="D4" s="176">
        <f>$B$4-0.2</f>
        <v>5.0999999999999996</v>
      </c>
      <c r="E4" s="177" t="s">
        <v>7</v>
      </c>
      <c r="F4" s="177" t="s">
        <v>7</v>
      </c>
      <c r="G4" s="178">
        <f>$B$4+0.2</f>
        <v>5.5</v>
      </c>
      <c r="H4" s="179" t="s">
        <v>10</v>
      </c>
      <c r="I4" s="14"/>
      <c r="J4" s="14"/>
      <c r="K4" s="14"/>
      <c r="L4" s="14"/>
      <c r="M4" s="14"/>
    </row>
    <row r="5" spans="1:14" ht="21.95" customHeight="1" thickTop="1" x14ac:dyDescent="0.15">
      <c r="A5" s="180" t="s">
        <v>11</v>
      </c>
      <c r="B5" s="181">
        <v>109</v>
      </c>
      <c r="C5" s="182" t="s">
        <v>6</v>
      </c>
      <c r="D5" s="183">
        <f>$B$5-3</f>
        <v>106</v>
      </c>
      <c r="E5" s="184" t="s">
        <v>7</v>
      </c>
      <c r="F5" s="184" t="s">
        <v>7</v>
      </c>
      <c r="G5" s="185">
        <f>$B$5+3</f>
        <v>112</v>
      </c>
      <c r="H5" s="186" t="s">
        <v>12</v>
      </c>
      <c r="I5" s="14"/>
      <c r="J5" s="14"/>
      <c r="K5" s="14"/>
      <c r="L5" s="14"/>
      <c r="M5" s="14"/>
    </row>
    <row r="6" spans="1:14" ht="21.95" customHeight="1" thickBot="1" x14ac:dyDescent="0.2">
      <c r="A6" s="173" t="s">
        <v>13</v>
      </c>
      <c r="B6" s="174">
        <v>106</v>
      </c>
      <c r="C6" s="175" t="s">
        <v>6</v>
      </c>
      <c r="D6" s="187">
        <f>$B$6-3</f>
        <v>103</v>
      </c>
      <c r="E6" s="177" t="s">
        <v>7</v>
      </c>
      <c r="F6" s="177" t="s">
        <v>7</v>
      </c>
      <c r="G6" s="178">
        <f>$B$6+3</f>
        <v>109</v>
      </c>
      <c r="H6" s="179" t="s">
        <v>12</v>
      </c>
      <c r="I6" s="14"/>
      <c r="J6" s="14"/>
      <c r="K6" s="14"/>
      <c r="L6" s="14"/>
      <c r="M6" s="14"/>
    </row>
    <row r="7" spans="1:14" ht="21.95" customHeight="1" thickTop="1" x14ac:dyDescent="0.15">
      <c r="A7" s="188" t="s">
        <v>14</v>
      </c>
      <c r="B7" s="189">
        <v>10.7</v>
      </c>
      <c r="C7" s="182" t="s">
        <v>15</v>
      </c>
      <c r="D7" s="190">
        <f>$B$7-0.5</f>
        <v>10.199999999999999</v>
      </c>
      <c r="E7" s="184" t="s">
        <v>7</v>
      </c>
      <c r="F7" s="184" t="s">
        <v>7</v>
      </c>
      <c r="G7" s="191">
        <f>$B$7+0.5</f>
        <v>11.2</v>
      </c>
      <c r="H7" s="186" t="s">
        <v>16</v>
      </c>
      <c r="I7" s="14"/>
      <c r="J7" s="14"/>
      <c r="K7" s="14"/>
      <c r="L7" s="14"/>
      <c r="M7" s="14"/>
    </row>
    <row r="8" spans="1:14" ht="21.95" customHeight="1" x14ac:dyDescent="0.15">
      <c r="A8" s="166" t="s">
        <v>17</v>
      </c>
      <c r="B8" s="167">
        <v>183</v>
      </c>
      <c r="C8" s="168" t="s">
        <v>15</v>
      </c>
      <c r="D8" s="192">
        <f>$B$8-5</f>
        <v>178</v>
      </c>
      <c r="E8" s="193" t="s">
        <v>7</v>
      </c>
      <c r="F8" s="193" t="s">
        <v>7</v>
      </c>
      <c r="G8" s="194">
        <f>$B$8+5</f>
        <v>188</v>
      </c>
      <c r="H8" s="172" t="s">
        <v>18</v>
      </c>
      <c r="I8" s="14"/>
      <c r="J8" s="14"/>
      <c r="K8" s="14"/>
      <c r="L8" s="14"/>
      <c r="M8" s="14"/>
    </row>
    <row r="9" spans="1:14" ht="21.95" customHeight="1" x14ac:dyDescent="0.15">
      <c r="A9" s="180" t="s">
        <v>19</v>
      </c>
      <c r="B9" s="195">
        <v>143</v>
      </c>
      <c r="C9" s="196" t="s">
        <v>15</v>
      </c>
      <c r="D9" s="197">
        <f>ROUNDDOWN($B$9*0.95,0)</f>
        <v>135</v>
      </c>
      <c r="E9" s="193" t="s">
        <v>7</v>
      </c>
      <c r="F9" s="193" t="s">
        <v>7</v>
      </c>
      <c r="G9" s="198">
        <f>ROUNDUP($B$9*1.05,0)</f>
        <v>151</v>
      </c>
      <c r="H9" s="199" t="s">
        <v>20</v>
      </c>
      <c r="I9" s="14"/>
      <c r="J9" s="14"/>
      <c r="K9" s="14"/>
      <c r="L9" s="14"/>
      <c r="M9" s="14"/>
    </row>
    <row r="10" spans="1:14" ht="21.95" customHeight="1" thickBot="1" x14ac:dyDescent="0.2">
      <c r="A10" s="200" t="s">
        <v>21</v>
      </c>
      <c r="B10" s="201">
        <v>50</v>
      </c>
      <c r="C10" s="202" t="s">
        <v>15</v>
      </c>
      <c r="D10" s="203">
        <f>ROUNDDOWN($B$10*0.95,0)</f>
        <v>47</v>
      </c>
      <c r="E10" s="204" t="s">
        <v>7</v>
      </c>
      <c r="F10" s="204" t="s">
        <v>7</v>
      </c>
      <c r="G10" s="205">
        <f>ROUNDUP($B$10*1.05,0)</f>
        <v>53</v>
      </c>
      <c r="H10" s="206" t="s">
        <v>22</v>
      </c>
      <c r="I10" s="14"/>
      <c r="J10" s="14"/>
      <c r="K10" s="14"/>
      <c r="L10" s="14"/>
      <c r="M10" s="14"/>
    </row>
    <row r="11" spans="1:14" ht="21.95" customHeight="1" thickTop="1" x14ac:dyDescent="0.25">
      <c r="A11" s="207" t="s">
        <v>107</v>
      </c>
      <c r="B11" s="208">
        <v>41</v>
      </c>
      <c r="C11" s="209" t="s">
        <v>15</v>
      </c>
      <c r="D11" s="210">
        <f>$B$11-3</f>
        <v>38</v>
      </c>
      <c r="E11" s="211" t="s">
        <v>7</v>
      </c>
      <c r="F11" s="211" t="s">
        <v>7</v>
      </c>
      <c r="G11" s="212">
        <f>$B$11+3</f>
        <v>44</v>
      </c>
      <c r="H11" s="213" t="s">
        <v>23</v>
      </c>
      <c r="I11" s="16"/>
      <c r="J11" s="14"/>
      <c r="K11" s="14"/>
      <c r="L11" s="14"/>
      <c r="M11" s="14"/>
    </row>
    <row r="12" spans="1:14" ht="21.95" customHeight="1" thickBot="1" x14ac:dyDescent="0.2">
      <c r="A12" s="214" t="s">
        <v>108</v>
      </c>
      <c r="B12" s="174">
        <v>51</v>
      </c>
      <c r="C12" s="175" t="s">
        <v>15</v>
      </c>
      <c r="D12" s="187">
        <f>$B$12-3</f>
        <v>48</v>
      </c>
      <c r="E12" s="177" t="s">
        <v>7</v>
      </c>
      <c r="F12" s="177" t="s">
        <v>7</v>
      </c>
      <c r="G12" s="178">
        <f>$B$12+3</f>
        <v>54</v>
      </c>
      <c r="H12" s="179" t="s">
        <v>23</v>
      </c>
      <c r="I12" s="14"/>
      <c r="J12" s="14"/>
      <c r="K12" s="14"/>
      <c r="L12" s="14"/>
      <c r="M12" s="14"/>
    </row>
    <row r="13" spans="1:14" ht="21.95" customHeight="1" thickTop="1" x14ac:dyDescent="0.25">
      <c r="A13" s="215" t="s">
        <v>109</v>
      </c>
      <c r="B13" s="181">
        <v>86</v>
      </c>
      <c r="C13" s="168" t="s">
        <v>15</v>
      </c>
      <c r="D13" s="197">
        <f>$B$13-5</f>
        <v>81</v>
      </c>
      <c r="E13" s="193" t="s">
        <v>7</v>
      </c>
      <c r="F13" s="193" t="s">
        <v>7</v>
      </c>
      <c r="G13" s="198">
        <f>$B$13+5</f>
        <v>91</v>
      </c>
      <c r="H13" s="186" t="s">
        <v>18</v>
      </c>
      <c r="I13" s="16"/>
      <c r="J13" s="14"/>
      <c r="K13" s="14"/>
      <c r="L13" s="14"/>
      <c r="M13" s="14"/>
    </row>
    <row r="14" spans="1:14" ht="21.95" customHeight="1" thickBot="1" x14ac:dyDescent="0.2">
      <c r="A14" s="214" t="s">
        <v>110</v>
      </c>
      <c r="B14" s="174">
        <v>70</v>
      </c>
      <c r="C14" s="175" t="s">
        <v>15</v>
      </c>
      <c r="D14" s="216">
        <f>$B$14-5</f>
        <v>65</v>
      </c>
      <c r="E14" s="177" t="s">
        <v>7</v>
      </c>
      <c r="F14" s="177" t="s">
        <v>7</v>
      </c>
      <c r="G14" s="217">
        <f>$B$14+5</f>
        <v>75</v>
      </c>
      <c r="H14" s="179" t="s">
        <v>18</v>
      </c>
      <c r="I14" s="14"/>
      <c r="J14" s="14"/>
      <c r="K14" s="14"/>
      <c r="L14" s="14"/>
      <c r="M14" s="14"/>
    </row>
    <row r="15" spans="1:14" ht="21.95" customHeight="1" thickTop="1" x14ac:dyDescent="0.15">
      <c r="A15" s="180" t="s">
        <v>24</v>
      </c>
      <c r="B15" s="195">
        <v>6.5</v>
      </c>
      <c r="C15" s="196" t="s">
        <v>25</v>
      </c>
      <c r="D15" s="218">
        <f>$B$15-0.2</f>
        <v>6.3</v>
      </c>
      <c r="E15" s="219" t="s">
        <v>7</v>
      </c>
      <c r="F15" s="219" t="s">
        <v>7</v>
      </c>
      <c r="G15" s="220">
        <f>$B$15+0.2</f>
        <v>6.7</v>
      </c>
      <c r="H15" s="199" t="s">
        <v>26</v>
      </c>
      <c r="I15" s="14"/>
      <c r="J15" s="14"/>
      <c r="K15" s="14"/>
      <c r="L15" s="14"/>
      <c r="M15" s="14"/>
    </row>
    <row r="16" spans="1:14" ht="21.95" customHeight="1" x14ac:dyDescent="0.15">
      <c r="A16" s="166" t="s">
        <v>86</v>
      </c>
      <c r="B16" s="221">
        <v>4</v>
      </c>
      <c r="C16" s="168" t="s">
        <v>25</v>
      </c>
      <c r="D16" s="222">
        <f>$B$16-0.2</f>
        <v>3.8</v>
      </c>
      <c r="E16" s="193" t="s">
        <v>7</v>
      </c>
      <c r="F16" s="193" t="s">
        <v>7</v>
      </c>
      <c r="G16" s="223">
        <f>$B$16+0.2</f>
        <v>4.2</v>
      </c>
      <c r="H16" s="172" t="s">
        <v>26</v>
      </c>
      <c r="I16" s="14"/>
      <c r="J16" s="14"/>
      <c r="K16" s="14"/>
      <c r="L16" s="14"/>
      <c r="M16" s="14"/>
    </row>
    <row r="17" spans="1:13" ht="21.95" customHeight="1" x14ac:dyDescent="0.15">
      <c r="A17" s="224" t="s">
        <v>27</v>
      </c>
      <c r="B17" s="189">
        <v>2.2000000000000002</v>
      </c>
      <c r="C17" s="182" t="s">
        <v>15</v>
      </c>
      <c r="D17" s="190">
        <f>$B$17-0.3</f>
        <v>1.9000000000000001</v>
      </c>
      <c r="E17" s="184" t="s">
        <v>7</v>
      </c>
      <c r="F17" s="184" t="s">
        <v>7</v>
      </c>
      <c r="G17" s="191">
        <f>$B$17+0.3</f>
        <v>2.5</v>
      </c>
      <c r="H17" s="186" t="s">
        <v>28</v>
      </c>
      <c r="I17" s="14"/>
      <c r="J17" s="14"/>
      <c r="K17" s="14"/>
      <c r="L17" s="14"/>
      <c r="M17" s="14"/>
    </row>
    <row r="18" spans="1:13" ht="21.95" customHeight="1" x14ac:dyDescent="0.15">
      <c r="A18" s="188" t="s">
        <v>29</v>
      </c>
      <c r="B18" s="225">
        <v>2.09</v>
      </c>
      <c r="C18" s="182" t="s">
        <v>15</v>
      </c>
      <c r="D18" s="226">
        <f>$B$18-0.2</f>
        <v>1.89</v>
      </c>
      <c r="E18" s="184" t="s">
        <v>7</v>
      </c>
      <c r="F18" s="184" t="s">
        <v>7</v>
      </c>
      <c r="G18" s="227">
        <f>$B$18+0.2</f>
        <v>2.29</v>
      </c>
      <c r="H18" s="186" t="s">
        <v>30</v>
      </c>
      <c r="I18" s="14"/>
      <c r="J18" s="14"/>
      <c r="K18" s="14"/>
      <c r="L18" s="14"/>
      <c r="M18" s="14"/>
    </row>
    <row r="19" spans="1:13" ht="21.95" customHeight="1" x14ac:dyDescent="0.15">
      <c r="A19" s="166" t="s">
        <v>31</v>
      </c>
      <c r="B19" s="221">
        <v>6.4</v>
      </c>
      <c r="C19" s="168" t="s">
        <v>15</v>
      </c>
      <c r="D19" s="222">
        <f>$B$19-0.3</f>
        <v>6.1000000000000005</v>
      </c>
      <c r="E19" s="193" t="s">
        <v>7</v>
      </c>
      <c r="F19" s="193" t="s">
        <v>7</v>
      </c>
      <c r="G19" s="223">
        <f>$B$19+0.3</f>
        <v>6.7</v>
      </c>
      <c r="H19" s="172" t="s">
        <v>28</v>
      </c>
      <c r="I19" s="14"/>
      <c r="J19" s="14"/>
      <c r="K19" s="14"/>
      <c r="L19" s="14"/>
      <c r="M19" s="14"/>
    </row>
    <row r="20" spans="1:13" ht="21.95" customHeight="1" x14ac:dyDescent="0.15">
      <c r="A20" s="188" t="s">
        <v>32</v>
      </c>
      <c r="B20" s="189">
        <v>32.799999999999997</v>
      </c>
      <c r="C20" s="182" t="s">
        <v>15</v>
      </c>
      <c r="D20" s="222">
        <f>$B$20-2</f>
        <v>30.799999999999997</v>
      </c>
      <c r="E20" s="193" t="s">
        <v>7</v>
      </c>
      <c r="F20" s="193" t="s">
        <v>7</v>
      </c>
      <c r="G20" s="223">
        <f>$B$20+2</f>
        <v>34.799999999999997</v>
      </c>
      <c r="H20" s="186" t="s">
        <v>33</v>
      </c>
      <c r="I20" s="14"/>
      <c r="J20" s="14"/>
      <c r="K20" s="14"/>
      <c r="L20" s="14"/>
      <c r="M20" s="14"/>
    </row>
    <row r="21" spans="1:13" ht="21.95" customHeight="1" x14ac:dyDescent="0.15">
      <c r="A21" s="166" t="s">
        <v>34</v>
      </c>
      <c r="B21" s="228">
        <v>2.84</v>
      </c>
      <c r="C21" s="182" t="s">
        <v>15</v>
      </c>
      <c r="D21" s="229">
        <f>$B$21-0.2</f>
        <v>2.6399999999999997</v>
      </c>
      <c r="E21" s="193" t="s">
        <v>7</v>
      </c>
      <c r="F21" s="193" t="s">
        <v>7</v>
      </c>
      <c r="G21" s="230">
        <f>$B$21+0.2</f>
        <v>3.04</v>
      </c>
      <c r="H21" s="172" t="s">
        <v>30</v>
      </c>
      <c r="I21" s="14"/>
      <c r="J21" s="14"/>
      <c r="K21" s="14"/>
      <c r="L21" s="14"/>
      <c r="M21" s="14"/>
    </row>
    <row r="22" spans="1:13" ht="21.95" customHeight="1" x14ac:dyDescent="0.15">
      <c r="A22" s="188" t="s">
        <v>35</v>
      </c>
      <c r="B22" s="181">
        <v>91</v>
      </c>
      <c r="C22" s="182" t="s">
        <v>36</v>
      </c>
      <c r="D22" s="197">
        <f>ROUNDDOWN($B$22*0.95,0)</f>
        <v>86</v>
      </c>
      <c r="E22" s="193" t="s">
        <v>7</v>
      </c>
      <c r="F22" s="193" t="s">
        <v>7</v>
      </c>
      <c r="G22" s="198">
        <f>ROUNDUP($B$22*1.05,0)</f>
        <v>96</v>
      </c>
      <c r="H22" s="186" t="s">
        <v>37</v>
      </c>
      <c r="I22" s="14"/>
      <c r="J22" s="14"/>
      <c r="K22" s="14"/>
      <c r="L22" s="14"/>
      <c r="M22" s="14"/>
    </row>
    <row r="23" spans="1:13" ht="21.95" customHeight="1" x14ac:dyDescent="0.15">
      <c r="A23" s="166" t="s">
        <v>38</v>
      </c>
      <c r="B23" s="167">
        <v>82</v>
      </c>
      <c r="C23" s="182" t="s">
        <v>36</v>
      </c>
      <c r="D23" s="197">
        <f>ROUNDDOWN($B$23*0.95,0)</f>
        <v>77</v>
      </c>
      <c r="E23" s="193" t="s">
        <v>7</v>
      </c>
      <c r="F23" s="193" t="s">
        <v>7</v>
      </c>
      <c r="G23" s="198">
        <f>ROUNDUP($B$23*1.05,0)</f>
        <v>87</v>
      </c>
      <c r="H23" s="186" t="s">
        <v>37</v>
      </c>
      <c r="I23" s="14"/>
      <c r="J23" s="14"/>
      <c r="K23" s="14"/>
      <c r="L23" s="14"/>
      <c r="M23" s="14"/>
    </row>
    <row r="24" spans="1:13" ht="21.95" customHeight="1" x14ac:dyDescent="0.15">
      <c r="A24" s="166" t="s">
        <v>40</v>
      </c>
      <c r="B24" s="167">
        <v>71</v>
      </c>
      <c r="C24" s="182" t="s">
        <v>36</v>
      </c>
      <c r="D24" s="197">
        <f>ROUNDDOWN($B$24*0.95,0)</f>
        <v>67</v>
      </c>
      <c r="E24" s="193" t="s">
        <v>7</v>
      </c>
      <c r="F24" s="193" t="s">
        <v>7</v>
      </c>
      <c r="G24" s="198">
        <f>ROUNDUP($B$24*1.05,0)</f>
        <v>75</v>
      </c>
      <c r="H24" s="186" t="s">
        <v>39</v>
      </c>
      <c r="I24" s="14"/>
      <c r="J24" s="14"/>
      <c r="K24" s="14"/>
      <c r="L24" s="14"/>
      <c r="M24" s="14"/>
    </row>
    <row r="25" spans="1:13" ht="21.95" customHeight="1" x14ac:dyDescent="0.15">
      <c r="A25" s="166" t="s">
        <v>41</v>
      </c>
      <c r="B25" s="167">
        <v>76</v>
      </c>
      <c r="C25" s="182" t="s">
        <v>36</v>
      </c>
      <c r="D25" s="197">
        <f>ROUNDDOWN($B$25*0.95,0)</f>
        <v>72</v>
      </c>
      <c r="E25" s="193" t="s">
        <v>7</v>
      </c>
      <c r="F25" s="193" t="s">
        <v>7</v>
      </c>
      <c r="G25" s="198">
        <f>ROUNDUP($B$25*1.05,0)</f>
        <v>80</v>
      </c>
      <c r="H25" s="172" t="s">
        <v>39</v>
      </c>
      <c r="I25" s="14"/>
      <c r="J25" s="14"/>
      <c r="K25" s="14"/>
      <c r="L25" s="14"/>
      <c r="M25" s="14"/>
    </row>
    <row r="26" spans="1:13" ht="21.95" customHeight="1" x14ac:dyDescent="0.15">
      <c r="A26" s="166" t="s">
        <v>42</v>
      </c>
      <c r="B26" s="167">
        <v>275</v>
      </c>
      <c r="C26" s="182" t="s">
        <v>36</v>
      </c>
      <c r="D26" s="197">
        <f>ROUNDDOWN($B$26*0.95,0)</f>
        <v>261</v>
      </c>
      <c r="E26" s="193" t="s">
        <v>7</v>
      </c>
      <c r="F26" s="193" t="s">
        <v>7</v>
      </c>
      <c r="G26" s="198">
        <f>ROUNDUP($B$26*1.05,0)</f>
        <v>289</v>
      </c>
      <c r="H26" s="172" t="s">
        <v>111</v>
      </c>
      <c r="I26" s="14"/>
      <c r="J26" s="14"/>
      <c r="K26" s="14"/>
      <c r="L26" s="14"/>
      <c r="M26" s="14"/>
    </row>
    <row r="27" spans="1:13" ht="21.95" customHeight="1" x14ac:dyDescent="0.15">
      <c r="A27" s="166" t="s">
        <v>44</v>
      </c>
      <c r="B27" s="167">
        <v>281</v>
      </c>
      <c r="C27" s="182" t="s">
        <v>36</v>
      </c>
      <c r="D27" s="197">
        <f>ROUNDDOWN($B$27*0.95,0)</f>
        <v>266</v>
      </c>
      <c r="E27" s="193" t="s">
        <v>7</v>
      </c>
      <c r="F27" s="193" t="s">
        <v>7</v>
      </c>
      <c r="G27" s="198">
        <f>ROUNDUP($B$27*1.05,0)</f>
        <v>296</v>
      </c>
      <c r="H27" s="172" t="s">
        <v>43</v>
      </c>
      <c r="I27" s="14"/>
      <c r="J27" s="14"/>
      <c r="K27" s="14"/>
      <c r="L27" s="14"/>
      <c r="M27" s="14"/>
    </row>
    <row r="28" spans="1:13" ht="21.95" customHeight="1" x14ac:dyDescent="0.15">
      <c r="A28" s="166" t="s">
        <v>46</v>
      </c>
      <c r="B28" s="167">
        <v>215</v>
      </c>
      <c r="C28" s="182" t="s">
        <v>36</v>
      </c>
      <c r="D28" s="197">
        <f>ROUNDDOWN($B$28*0.95,0)</f>
        <v>204</v>
      </c>
      <c r="E28" s="193" t="s">
        <v>7</v>
      </c>
      <c r="F28" s="193" t="s">
        <v>7</v>
      </c>
      <c r="G28" s="198">
        <f>ROUNDUP($B$28*1.05,0)</f>
        <v>226</v>
      </c>
      <c r="H28" s="172" t="s">
        <v>47</v>
      </c>
      <c r="I28" s="14"/>
      <c r="J28" s="14"/>
      <c r="K28" s="14"/>
      <c r="L28" s="14"/>
      <c r="M28" s="14"/>
    </row>
    <row r="29" spans="1:13" ht="21.95" customHeight="1" x14ac:dyDescent="0.15">
      <c r="A29" s="166" t="s">
        <v>48</v>
      </c>
      <c r="B29" s="167">
        <v>307</v>
      </c>
      <c r="C29" s="182" t="s">
        <v>36</v>
      </c>
      <c r="D29" s="197">
        <f>ROUNDDOWN($B$29*0.95,0)</f>
        <v>291</v>
      </c>
      <c r="E29" s="193" t="s">
        <v>7</v>
      </c>
      <c r="F29" s="193" t="s">
        <v>7</v>
      </c>
      <c r="G29" s="198">
        <f>ROUNDUP($B$29*1.05,0)</f>
        <v>323</v>
      </c>
      <c r="H29" s="172" t="s">
        <v>45</v>
      </c>
      <c r="I29" s="14"/>
      <c r="J29" s="14"/>
      <c r="K29" s="14"/>
      <c r="L29" s="14"/>
      <c r="M29" s="14"/>
    </row>
    <row r="30" spans="1:13" ht="21.95" customHeight="1" x14ac:dyDescent="0.15">
      <c r="A30" s="166" t="s">
        <v>49</v>
      </c>
      <c r="B30" s="231">
        <v>149</v>
      </c>
      <c r="C30" s="168" t="s">
        <v>50</v>
      </c>
      <c r="D30" s="197">
        <f>ROUNDDOWN($B$30*0.95,0)</f>
        <v>141</v>
      </c>
      <c r="E30" s="193" t="s">
        <v>7</v>
      </c>
      <c r="F30" s="193" t="s">
        <v>7</v>
      </c>
      <c r="G30" s="198">
        <f>ROUNDUP($B$30*1.05,0)</f>
        <v>157</v>
      </c>
      <c r="H30" s="172" t="s">
        <v>51</v>
      </c>
      <c r="I30" s="14"/>
      <c r="J30" s="14"/>
      <c r="K30" s="14"/>
      <c r="L30" s="14"/>
      <c r="M30" s="14"/>
    </row>
    <row r="31" spans="1:13" ht="21.95" customHeight="1" x14ac:dyDescent="0.15">
      <c r="A31" s="166" t="s">
        <v>52</v>
      </c>
      <c r="B31" s="221">
        <v>2.7</v>
      </c>
      <c r="C31" s="168" t="s">
        <v>15</v>
      </c>
      <c r="D31" s="222">
        <f>$B$31-0.2</f>
        <v>2.5</v>
      </c>
      <c r="E31" s="193" t="s">
        <v>7</v>
      </c>
      <c r="F31" s="193" t="s">
        <v>7</v>
      </c>
      <c r="G31" s="223">
        <f>$B$31+0.2</f>
        <v>2.9000000000000004</v>
      </c>
      <c r="H31" s="172" t="s">
        <v>53</v>
      </c>
      <c r="I31" s="14"/>
      <c r="J31" s="14"/>
      <c r="K31" s="14"/>
      <c r="L31" s="14"/>
      <c r="M31" s="14"/>
    </row>
    <row r="32" spans="1:13" ht="21.95" customHeight="1" x14ac:dyDescent="0.15">
      <c r="A32" s="166" t="s">
        <v>54</v>
      </c>
      <c r="B32" s="221">
        <v>5.9</v>
      </c>
      <c r="C32" s="168" t="s">
        <v>15</v>
      </c>
      <c r="D32" s="222">
        <f>$B$32-0.2</f>
        <v>5.7</v>
      </c>
      <c r="E32" s="193" t="s">
        <v>7</v>
      </c>
      <c r="F32" s="193" t="s">
        <v>7</v>
      </c>
      <c r="G32" s="223">
        <f>$B$32+0.2</f>
        <v>6.1000000000000005</v>
      </c>
      <c r="H32" s="172" t="s">
        <v>53</v>
      </c>
      <c r="I32" s="14"/>
      <c r="J32" s="14"/>
      <c r="K32" s="14"/>
      <c r="L32" s="14"/>
      <c r="M32" s="14"/>
    </row>
    <row r="33" spans="1:22" ht="21.95" customHeight="1" x14ac:dyDescent="0.15">
      <c r="A33" s="166" t="s">
        <v>55</v>
      </c>
      <c r="B33" s="231">
        <v>966</v>
      </c>
      <c r="C33" s="168" t="s">
        <v>15</v>
      </c>
      <c r="D33" s="197">
        <f>ROUNDDOWN($B$33*0.95,0)</f>
        <v>917</v>
      </c>
      <c r="E33" s="193" t="s">
        <v>7</v>
      </c>
      <c r="F33" s="193" t="s">
        <v>7</v>
      </c>
      <c r="G33" s="198">
        <f>ROUNDUP($B$33*1.05,0)</f>
        <v>1015</v>
      </c>
      <c r="H33" s="172" t="s">
        <v>112</v>
      </c>
      <c r="I33" s="14"/>
      <c r="J33" s="14"/>
      <c r="K33" s="14"/>
      <c r="L33" s="14"/>
      <c r="M33" s="14"/>
    </row>
    <row r="34" spans="1:22" ht="21.95" customHeight="1" x14ac:dyDescent="0.15">
      <c r="A34" s="166" t="s">
        <v>56</v>
      </c>
      <c r="B34" s="231">
        <v>211</v>
      </c>
      <c r="C34" s="168" t="s">
        <v>15</v>
      </c>
      <c r="D34" s="197">
        <f>ROUNDDOWN($B$34*0.9,0)</f>
        <v>189</v>
      </c>
      <c r="E34" s="193" t="s">
        <v>7</v>
      </c>
      <c r="F34" s="193" t="s">
        <v>7</v>
      </c>
      <c r="G34" s="198">
        <f>ROUNDUP($B$34*1.1,0)</f>
        <v>233</v>
      </c>
      <c r="H34" s="172" t="s">
        <v>57</v>
      </c>
      <c r="I34" s="14"/>
      <c r="J34" s="14"/>
      <c r="K34" s="14"/>
      <c r="L34" s="14"/>
      <c r="M34" s="14"/>
    </row>
    <row r="35" spans="1:22" ht="21.95" customHeight="1" x14ac:dyDescent="0.15">
      <c r="A35" s="166" t="s">
        <v>58</v>
      </c>
      <c r="B35" s="231">
        <v>87</v>
      </c>
      <c r="C35" s="168" t="s">
        <v>15</v>
      </c>
      <c r="D35" s="197">
        <f>ROUNDDOWN($B$35*0.9,0)</f>
        <v>78</v>
      </c>
      <c r="E35" s="193" t="s">
        <v>7</v>
      </c>
      <c r="F35" s="193" t="s">
        <v>7</v>
      </c>
      <c r="G35" s="198">
        <f>ROUNDUP($B$35*1.1,0)</f>
        <v>96</v>
      </c>
      <c r="H35" s="172" t="s">
        <v>59</v>
      </c>
      <c r="I35" s="14"/>
      <c r="J35" s="14"/>
      <c r="K35" s="14"/>
      <c r="L35" s="14"/>
      <c r="M35" s="14"/>
    </row>
    <row r="36" spans="1:22" ht="18.75" x14ac:dyDescent="0.45">
      <c r="A36" s="17"/>
      <c r="B36" s="18"/>
      <c r="C36" s="18"/>
      <c r="D36" s="19"/>
      <c r="E36" s="20"/>
      <c r="F36" s="20"/>
      <c r="G36" s="21"/>
      <c r="H36" s="18"/>
      <c r="I36" s="14"/>
      <c r="J36" s="14"/>
      <c r="K36" s="14"/>
      <c r="L36" s="14"/>
      <c r="M36" s="14"/>
    </row>
    <row r="37" spans="1:22" s="130" customFormat="1" ht="18.75" x14ac:dyDescent="0.45">
      <c r="A37" s="125"/>
      <c r="B37" s="126"/>
      <c r="C37" s="126"/>
      <c r="D37" s="127"/>
      <c r="E37" s="128"/>
      <c r="F37" s="128"/>
      <c r="G37" s="129"/>
      <c r="H37" s="1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.75" x14ac:dyDescent="0.45">
      <c r="A38" s="125"/>
      <c r="B38" s="131"/>
      <c r="C38" s="131"/>
      <c r="D38" s="127"/>
      <c r="E38" s="128"/>
      <c r="F38" s="128"/>
      <c r="G38" s="129"/>
      <c r="H38" s="126"/>
    </row>
    <row r="39" spans="1:22" ht="18.75" x14ac:dyDescent="0.45">
      <c r="A39" s="128"/>
      <c r="B39" s="132"/>
      <c r="C39" s="132"/>
    </row>
  </sheetData>
  <mergeCells count="2">
    <mergeCell ref="A1:H1"/>
    <mergeCell ref="D2:G2"/>
  </mergeCells>
  <phoneticPr fontId="32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22CB-464C-458F-A4A5-3491389891CD}">
  <sheetPr codeName="Sheet10"/>
  <dimension ref="A1:R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10.5" style="14" customWidth="1"/>
    <col min="4" max="4" width="8.625" style="14" customWidth="1"/>
    <col min="5" max="5" width="8.75" style="14" customWidth="1"/>
    <col min="6" max="6" width="9.5" style="14" customWidth="1"/>
    <col min="7" max="8" width="8.62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7.75" style="14" customWidth="1"/>
    <col min="15" max="15" width="3.125" style="14" customWidth="1"/>
    <col min="16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87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2.2360377358490569</v>
      </c>
      <c r="D3" s="117">
        <v>2.1915384615384612</v>
      </c>
      <c r="E3" s="106"/>
      <c r="F3" s="103"/>
      <c r="G3" s="103"/>
      <c r="H3" s="103"/>
      <c r="I3" s="103"/>
      <c r="J3" s="103"/>
      <c r="K3" s="111"/>
      <c r="L3" s="32">
        <v>2.2000000000000002</v>
      </c>
      <c r="M3" s="45">
        <f>AVERAGE(B3:K3)</f>
        <v>2.213788098693759</v>
      </c>
      <c r="N3" s="45">
        <f t="shared" ref="N3:N20" si="0">MAX(B3:K3)-MIN(B3:K3)</f>
        <v>4.4499274310595638E-2</v>
      </c>
      <c r="O3" s="72">
        <v>1.9</v>
      </c>
      <c r="P3" s="71">
        <v>2.5</v>
      </c>
      <c r="Q3" s="73">
        <f>M3/M3*100</f>
        <v>100</v>
      </c>
    </row>
    <row r="4" spans="1:18" ht="15.95" customHeight="1" x14ac:dyDescent="0.25">
      <c r="A4" s="31">
        <v>12</v>
      </c>
      <c r="B4" s="116">
        <v>2.2030000000000003</v>
      </c>
      <c r="C4" s="116">
        <v>2.2346575342465753</v>
      </c>
      <c r="D4" s="117">
        <v>2.17875</v>
      </c>
      <c r="E4" s="117">
        <v>2.1</v>
      </c>
      <c r="F4" s="116"/>
      <c r="G4" s="116">
        <v>2.0033529411764706</v>
      </c>
      <c r="H4" s="116">
        <v>2.2370000000000001</v>
      </c>
      <c r="I4" s="116"/>
      <c r="J4" s="116">
        <v>2.2999999999999998</v>
      </c>
      <c r="K4" s="116"/>
      <c r="L4" s="32">
        <v>2.2000000000000002</v>
      </c>
      <c r="M4" s="45">
        <f>AVERAGE(B4:K4)</f>
        <v>2.1795372107747211</v>
      </c>
      <c r="N4" s="45">
        <f t="shared" si="0"/>
        <v>0.29664705882352926</v>
      </c>
      <c r="O4" s="72">
        <v>1.9</v>
      </c>
      <c r="P4" s="71">
        <v>2.5</v>
      </c>
      <c r="Q4" s="25">
        <f t="shared" ref="Q4:Q20" si="1">M4/M$3*100</f>
        <v>98.452838013753535</v>
      </c>
    </row>
    <row r="5" spans="1:18" ht="15.95" customHeight="1" x14ac:dyDescent="0.25">
      <c r="A5" s="31">
        <v>1</v>
      </c>
      <c r="B5" s="46"/>
      <c r="C5" s="46"/>
      <c r="D5" s="45"/>
      <c r="E5" s="45"/>
      <c r="F5" s="46"/>
      <c r="G5" s="46"/>
      <c r="H5" s="46"/>
      <c r="I5" s="46"/>
      <c r="J5" s="46"/>
      <c r="K5" s="46"/>
      <c r="L5" s="32">
        <v>2.2000000000000002</v>
      </c>
      <c r="M5" s="45"/>
      <c r="N5" s="45">
        <f t="shared" si="0"/>
        <v>0</v>
      </c>
      <c r="O5" s="72">
        <v>1.9</v>
      </c>
      <c r="P5" s="71">
        <v>2.5</v>
      </c>
      <c r="Q5" s="25">
        <f t="shared" si="1"/>
        <v>0</v>
      </c>
    </row>
    <row r="6" spans="1:18" ht="15.95" customHeight="1" x14ac:dyDescent="0.25">
      <c r="A6" s="31">
        <v>2</v>
      </c>
      <c r="B6" s="46"/>
      <c r="C6" s="46"/>
      <c r="D6" s="45"/>
      <c r="E6" s="45"/>
      <c r="F6" s="46"/>
      <c r="G6" s="46"/>
      <c r="H6" s="46"/>
      <c r="I6" s="46"/>
      <c r="J6" s="46"/>
      <c r="K6" s="46"/>
      <c r="L6" s="32">
        <v>2.2000000000000002</v>
      </c>
      <c r="M6" s="45"/>
      <c r="N6" s="45">
        <f t="shared" si="0"/>
        <v>0</v>
      </c>
      <c r="O6" s="72">
        <v>1.9</v>
      </c>
      <c r="P6" s="71">
        <v>2.5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2.2000000000000002</v>
      </c>
      <c r="M7" s="45"/>
      <c r="N7" s="45">
        <f t="shared" si="0"/>
        <v>0</v>
      </c>
      <c r="O7" s="72">
        <v>1.9</v>
      </c>
      <c r="P7" s="71">
        <v>2.5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2.2000000000000002</v>
      </c>
      <c r="M8" s="45"/>
      <c r="N8" s="45">
        <f t="shared" si="0"/>
        <v>0</v>
      </c>
      <c r="O8" s="72">
        <v>1.9</v>
      </c>
      <c r="P8" s="71">
        <v>2.5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2.2000000000000002</v>
      </c>
      <c r="M9" s="45"/>
      <c r="N9" s="45">
        <f t="shared" si="0"/>
        <v>0</v>
      </c>
      <c r="O9" s="72">
        <v>1.9</v>
      </c>
      <c r="P9" s="71">
        <v>2.5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2.2000000000000002</v>
      </c>
      <c r="M10" s="45"/>
      <c r="N10" s="45">
        <f t="shared" si="0"/>
        <v>0</v>
      </c>
      <c r="O10" s="72">
        <v>1.9</v>
      </c>
      <c r="P10" s="71">
        <v>2.5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2.2000000000000002</v>
      </c>
      <c r="M11" s="45"/>
      <c r="N11" s="45">
        <f t="shared" si="0"/>
        <v>0</v>
      </c>
      <c r="O11" s="72">
        <v>1.9</v>
      </c>
      <c r="P11" s="71">
        <v>2.5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2.2000000000000002</v>
      </c>
      <c r="M12" s="45"/>
      <c r="N12" s="45">
        <f t="shared" si="0"/>
        <v>0</v>
      </c>
      <c r="O12" s="72">
        <v>1.9</v>
      </c>
      <c r="P12" s="71">
        <v>2.5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2.2000000000000002</v>
      </c>
      <c r="M13" s="45"/>
      <c r="N13" s="45">
        <f t="shared" si="0"/>
        <v>0</v>
      </c>
      <c r="O13" s="72">
        <v>1.9</v>
      </c>
      <c r="P13" s="71">
        <v>2.5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2.2000000000000002</v>
      </c>
      <c r="M14" s="45"/>
      <c r="N14" s="45">
        <f t="shared" si="0"/>
        <v>0</v>
      </c>
      <c r="O14" s="72">
        <v>1.9</v>
      </c>
      <c r="P14" s="71">
        <v>2.5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2.2000000000000002</v>
      </c>
      <c r="M15" s="45"/>
      <c r="N15" s="45">
        <f t="shared" si="0"/>
        <v>0</v>
      </c>
      <c r="O15" s="72">
        <v>1.9</v>
      </c>
      <c r="P15" s="71">
        <v>2.5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2.2000000000000002</v>
      </c>
      <c r="M16" s="45"/>
      <c r="N16" s="45">
        <f t="shared" si="0"/>
        <v>0</v>
      </c>
      <c r="O16" s="72">
        <v>1.9</v>
      </c>
      <c r="P16" s="71">
        <v>2.5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2.2000000000000002</v>
      </c>
      <c r="M17" s="45"/>
      <c r="N17" s="45">
        <f t="shared" si="0"/>
        <v>0</v>
      </c>
      <c r="O17" s="72">
        <v>1.9</v>
      </c>
      <c r="P17" s="71">
        <v>2.5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2.2000000000000002</v>
      </c>
      <c r="M18" s="45"/>
      <c r="N18" s="45">
        <f t="shared" si="0"/>
        <v>0</v>
      </c>
      <c r="O18" s="72">
        <v>1.9</v>
      </c>
      <c r="P18" s="71">
        <v>2.5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2.2000000000000002</v>
      </c>
      <c r="M19" s="45"/>
      <c r="N19" s="45">
        <f t="shared" si="0"/>
        <v>0</v>
      </c>
      <c r="O19" s="72">
        <v>1.9</v>
      </c>
      <c r="P19" s="71">
        <v>2.5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2.2000000000000002</v>
      </c>
      <c r="M20" s="45"/>
      <c r="N20" s="45">
        <f t="shared" si="0"/>
        <v>0</v>
      </c>
      <c r="O20" s="72">
        <v>1.9</v>
      </c>
      <c r="P20" s="71">
        <v>2.5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36E7-8FC6-480B-8532-3B2A1B706F97}">
  <sheetPr codeName="Sheet11"/>
  <dimension ref="A1:R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8" style="14" customWidth="1"/>
    <col min="3" max="3" width="9" style="14"/>
    <col min="4" max="4" width="8.75" style="14" customWidth="1"/>
    <col min="5" max="5" width="9.6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24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6.5019672131147539</v>
      </c>
      <c r="D3" s="117">
        <v>6.4238461538461546</v>
      </c>
      <c r="E3" s="106"/>
      <c r="F3" s="103"/>
      <c r="G3" s="103"/>
      <c r="H3" s="103"/>
      <c r="I3" s="103"/>
      <c r="J3" s="103"/>
      <c r="K3" s="111"/>
      <c r="L3" s="32">
        <v>6.5</v>
      </c>
      <c r="M3" s="45">
        <f>AVERAGE(B3:K3)</f>
        <v>6.4629066834804547</v>
      </c>
      <c r="N3" s="45">
        <f t="shared" ref="N3:N20" si="0">MAX(B3:K3)-MIN(B3:K3)</f>
        <v>7.8121059268599247E-2</v>
      </c>
      <c r="O3" s="75">
        <v>6.3</v>
      </c>
      <c r="P3" s="74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6.4824999999999999</v>
      </c>
      <c r="C4" s="116">
        <v>6.5</v>
      </c>
      <c r="D4" s="117">
        <v>6.4064285714285711</v>
      </c>
      <c r="E4" s="117">
        <v>6.4</v>
      </c>
      <c r="F4" s="116"/>
      <c r="G4" s="116">
        <v>6.4484117647058818</v>
      </c>
      <c r="H4" s="116">
        <v>6.5140000000000002</v>
      </c>
      <c r="I4" s="116"/>
      <c r="J4" s="116">
        <v>6.55</v>
      </c>
      <c r="K4" s="116"/>
      <c r="L4" s="32">
        <v>6.5</v>
      </c>
      <c r="M4" s="45">
        <f>AVERAGE(B4:K4)</f>
        <v>6.471620048019207</v>
      </c>
      <c r="N4" s="45">
        <f t="shared" si="0"/>
        <v>0.14999999999999947</v>
      </c>
      <c r="O4" s="75">
        <v>6.3</v>
      </c>
      <c r="P4" s="74">
        <v>6.7</v>
      </c>
      <c r="Q4" s="25">
        <f t="shared" ref="Q4:Q20" si="1">M4/M$3*100</f>
        <v>100.13482114109777</v>
      </c>
    </row>
    <row r="5" spans="1:18" ht="15.95" customHeight="1" x14ac:dyDescent="0.25">
      <c r="A5" s="31">
        <v>1</v>
      </c>
      <c r="B5" s="46"/>
      <c r="C5" s="46"/>
      <c r="D5" s="45"/>
      <c r="E5" s="45"/>
      <c r="F5" s="46"/>
      <c r="G5" s="46"/>
      <c r="H5" s="61"/>
      <c r="I5" s="46"/>
      <c r="J5" s="46"/>
      <c r="K5" s="46"/>
      <c r="L5" s="32">
        <v>6.5</v>
      </c>
      <c r="M5" s="45"/>
      <c r="N5" s="45">
        <f t="shared" si="0"/>
        <v>0</v>
      </c>
      <c r="O5" s="75">
        <v>6.3</v>
      </c>
      <c r="P5" s="74">
        <v>6.7</v>
      </c>
      <c r="Q5" s="25">
        <f t="shared" si="1"/>
        <v>0</v>
      </c>
    </row>
    <row r="6" spans="1:18" ht="15.95" customHeight="1" x14ac:dyDescent="0.25">
      <c r="A6" s="31">
        <v>2</v>
      </c>
      <c r="B6" s="46"/>
      <c r="C6" s="46"/>
      <c r="D6" s="45"/>
      <c r="E6" s="45"/>
      <c r="F6" s="46"/>
      <c r="G6" s="46"/>
      <c r="H6" s="61"/>
      <c r="I6" s="46"/>
      <c r="J6" s="46"/>
      <c r="K6" s="46"/>
      <c r="L6" s="32">
        <v>6.5</v>
      </c>
      <c r="M6" s="45"/>
      <c r="N6" s="45">
        <f t="shared" si="0"/>
        <v>0</v>
      </c>
      <c r="O6" s="75">
        <v>6.3</v>
      </c>
      <c r="P6" s="74">
        <v>6.7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61"/>
      <c r="I7" s="46"/>
      <c r="J7" s="45"/>
      <c r="K7" s="46"/>
      <c r="L7" s="32">
        <v>6.5</v>
      </c>
      <c r="M7" s="45"/>
      <c r="N7" s="45">
        <f t="shared" si="0"/>
        <v>0</v>
      </c>
      <c r="O7" s="75">
        <v>6.3</v>
      </c>
      <c r="P7" s="74">
        <v>6.7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61"/>
      <c r="I8" s="46"/>
      <c r="J8" s="46"/>
      <c r="K8" s="46"/>
      <c r="L8" s="32">
        <v>6.5</v>
      </c>
      <c r="M8" s="45"/>
      <c r="N8" s="45">
        <f t="shared" si="0"/>
        <v>0</v>
      </c>
      <c r="O8" s="75">
        <v>6.3</v>
      </c>
      <c r="P8" s="74">
        <v>6.7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61"/>
      <c r="I9" s="46"/>
      <c r="J9" s="46"/>
      <c r="K9" s="46"/>
      <c r="L9" s="32">
        <v>6.5</v>
      </c>
      <c r="M9" s="45"/>
      <c r="N9" s="45">
        <f t="shared" si="0"/>
        <v>0</v>
      </c>
      <c r="O9" s="75">
        <v>6.3</v>
      </c>
      <c r="P9" s="74">
        <v>6.7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61"/>
      <c r="I10" s="46"/>
      <c r="J10" s="46"/>
      <c r="K10" s="46"/>
      <c r="L10" s="32">
        <v>6.5</v>
      </c>
      <c r="M10" s="45"/>
      <c r="N10" s="45">
        <f t="shared" si="0"/>
        <v>0</v>
      </c>
      <c r="O10" s="75">
        <v>6.3</v>
      </c>
      <c r="P10" s="74">
        <v>6.7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6.5</v>
      </c>
      <c r="M11" s="45"/>
      <c r="N11" s="45">
        <f t="shared" si="0"/>
        <v>0</v>
      </c>
      <c r="O11" s="75">
        <v>6.3</v>
      </c>
      <c r="P11" s="74">
        <v>6.7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6.5</v>
      </c>
      <c r="M12" s="45"/>
      <c r="N12" s="45">
        <f t="shared" si="0"/>
        <v>0</v>
      </c>
      <c r="O12" s="75">
        <v>6.3</v>
      </c>
      <c r="P12" s="74">
        <v>6.7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6.5</v>
      </c>
      <c r="M13" s="45"/>
      <c r="N13" s="45">
        <f t="shared" si="0"/>
        <v>0</v>
      </c>
      <c r="O13" s="75">
        <v>6.3</v>
      </c>
      <c r="P13" s="74">
        <v>6.7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6.5</v>
      </c>
      <c r="M14" s="45"/>
      <c r="N14" s="45">
        <f t="shared" si="0"/>
        <v>0</v>
      </c>
      <c r="O14" s="75">
        <v>6.3</v>
      </c>
      <c r="P14" s="74">
        <v>6.7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6.5</v>
      </c>
      <c r="M15" s="45"/>
      <c r="N15" s="45">
        <f t="shared" si="0"/>
        <v>0</v>
      </c>
      <c r="O15" s="75">
        <v>6.3</v>
      </c>
      <c r="P15" s="74">
        <v>6.7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6.5</v>
      </c>
      <c r="M16" s="45"/>
      <c r="N16" s="45">
        <f t="shared" si="0"/>
        <v>0</v>
      </c>
      <c r="O16" s="75">
        <v>6.3</v>
      </c>
      <c r="P16" s="74">
        <v>6.7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6.5</v>
      </c>
      <c r="M17" s="45"/>
      <c r="N17" s="45">
        <f t="shared" si="0"/>
        <v>0</v>
      </c>
      <c r="O17" s="75">
        <v>6.3</v>
      </c>
      <c r="P17" s="74">
        <v>6.7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6.5</v>
      </c>
      <c r="M18" s="45"/>
      <c r="N18" s="45">
        <f t="shared" si="0"/>
        <v>0</v>
      </c>
      <c r="O18" s="75">
        <v>6.3</v>
      </c>
      <c r="P18" s="74">
        <v>6.7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6.5</v>
      </c>
      <c r="M19" s="45"/>
      <c r="N19" s="45">
        <f t="shared" si="0"/>
        <v>0</v>
      </c>
      <c r="O19" s="75">
        <v>6.3</v>
      </c>
      <c r="P19" s="74">
        <v>6.7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6.5</v>
      </c>
      <c r="M20" s="45"/>
      <c r="N20" s="45">
        <f t="shared" si="0"/>
        <v>0</v>
      </c>
      <c r="O20" s="75">
        <v>6.3</v>
      </c>
      <c r="P20" s="74">
        <v>6.7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FA6D-0A1B-4F51-9406-46080384AC49}">
  <sheetPr codeName="Sheet12"/>
  <dimension ref="A1:R21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" style="14"/>
    <col min="4" max="4" width="8.75" style="14" customWidth="1"/>
    <col min="5" max="5" width="9.875" style="14" customWidth="1"/>
    <col min="6" max="6" width="9.5" style="14" customWidth="1"/>
    <col min="7" max="8" width="8.75" style="14" customWidth="1"/>
    <col min="9" max="9" width="8.5" style="14" customWidth="1"/>
    <col min="10" max="10" width="8.625" style="14" customWidth="1"/>
    <col min="11" max="11" width="9.375" style="14" customWidth="1"/>
    <col min="12" max="12" width="6.875" style="14" customWidth="1"/>
    <col min="13" max="13" width="10.875" style="14" customWidth="1"/>
    <col min="14" max="14" width="8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77" t="s">
        <v>72</v>
      </c>
      <c r="P2" s="7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4.0066666666666677</v>
      </c>
      <c r="D3" s="117">
        <v>3.9607142857142859</v>
      </c>
      <c r="E3" s="106"/>
      <c r="F3" s="103"/>
      <c r="G3" s="103"/>
      <c r="H3" s="103"/>
      <c r="I3" s="103"/>
      <c r="J3" s="103"/>
      <c r="K3" s="111"/>
      <c r="L3" s="32">
        <v>4</v>
      </c>
      <c r="M3" s="45">
        <f>AVERAGE(B3:K3)</f>
        <v>3.9836904761904766</v>
      </c>
      <c r="N3" s="45">
        <f t="shared" ref="N3:N20" si="0">MAX(B3:K3)-MIN(B3:K3)</f>
        <v>4.5952380952381855E-2</v>
      </c>
      <c r="O3" s="75">
        <v>3.8</v>
      </c>
      <c r="P3" s="74">
        <v>4.2</v>
      </c>
      <c r="Q3" s="25">
        <f>M3/M3*100</f>
        <v>100</v>
      </c>
    </row>
    <row r="4" spans="1:18" ht="15.95" customHeight="1" x14ac:dyDescent="0.25">
      <c r="A4" s="31">
        <v>12</v>
      </c>
      <c r="B4" s="116">
        <v>4.0089999999999995</v>
      </c>
      <c r="C4" s="116">
        <v>4.0066233766233763</v>
      </c>
      <c r="D4" s="117">
        <v>3.9317647058823533</v>
      </c>
      <c r="E4" s="117">
        <v>3.9820000000000002</v>
      </c>
      <c r="F4" s="116"/>
      <c r="G4" s="116">
        <v>3.9173529411764707</v>
      </c>
      <c r="H4" s="116">
        <v>4.0250000000000004</v>
      </c>
      <c r="I4" s="116"/>
      <c r="J4" s="116">
        <v>4</v>
      </c>
      <c r="K4" s="116"/>
      <c r="L4" s="32">
        <v>4</v>
      </c>
      <c r="M4" s="45">
        <f>AVERAGE(B4:K4)</f>
        <v>3.981677289097457</v>
      </c>
      <c r="N4" s="45">
        <f t="shared" si="0"/>
        <v>0.10764705882352965</v>
      </c>
      <c r="O4" s="75">
        <v>3.8</v>
      </c>
      <c r="P4" s="74">
        <v>4.2</v>
      </c>
      <c r="Q4" s="25">
        <f t="shared" ref="Q4:Q20" si="1">M4/M$3*100</f>
        <v>99.949464269248537</v>
      </c>
    </row>
    <row r="5" spans="1:18" ht="15.95" customHeight="1" x14ac:dyDescent="0.25">
      <c r="A5" s="31">
        <v>1</v>
      </c>
      <c r="B5" s="46"/>
      <c r="C5" s="46"/>
      <c r="D5" s="45"/>
      <c r="E5" s="45"/>
      <c r="F5" s="46"/>
      <c r="G5" s="46"/>
      <c r="H5" s="46"/>
      <c r="I5" s="46"/>
      <c r="J5" s="46"/>
      <c r="K5" s="46"/>
      <c r="L5" s="32">
        <v>4</v>
      </c>
      <c r="M5" s="45"/>
      <c r="N5" s="45">
        <f t="shared" si="0"/>
        <v>0</v>
      </c>
      <c r="O5" s="75">
        <v>3.8</v>
      </c>
      <c r="P5" s="74">
        <v>4.2</v>
      </c>
      <c r="Q5" s="25">
        <f t="shared" si="1"/>
        <v>0</v>
      </c>
    </row>
    <row r="6" spans="1:18" ht="15.95" customHeight="1" x14ac:dyDescent="0.25">
      <c r="A6" s="31">
        <v>2</v>
      </c>
      <c r="B6" s="46"/>
      <c r="C6" s="46"/>
      <c r="D6" s="45"/>
      <c r="E6" s="45"/>
      <c r="F6" s="46"/>
      <c r="G6" s="46"/>
      <c r="H6" s="46"/>
      <c r="I6" s="46"/>
      <c r="J6" s="46"/>
      <c r="K6" s="46"/>
      <c r="L6" s="32">
        <v>4</v>
      </c>
      <c r="M6" s="45"/>
      <c r="N6" s="45">
        <f t="shared" si="0"/>
        <v>0</v>
      </c>
      <c r="O6" s="75">
        <v>3.8</v>
      </c>
      <c r="P6" s="74">
        <v>4.2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4</v>
      </c>
      <c r="M7" s="45"/>
      <c r="N7" s="45">
        <f t="shared" si="0"/>
        <v>0</v>
      </c>
      <c r="O7" s="75">
        <v>3.8</v>
      </c>
      <c r="P7" s="74">
        <v>4.2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4</v>
      </c>
      <c r="M8" s="45"/>
      <c r="N8" s="45">
        <f t="shared" si="0"/>
        <v>0</v>
      </c>
      <c r="O8" s="75">
        <v>3.8</v>
      </c>
      <c r="P8" s="74">
        <v>4.2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4</v>
      </c>
      <c r="M9" s="45"/>
      <c r="N9" s="45">
        <f t="shared" si="0"/>
        <v>0</v>
      </c>
      <c r="O9" s="75">
        <v>3.8</v>
      </c>
      <c r="P9" s="74">
        <v>4.2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4</v>
      </c>
      <c r="M10" s="45"/>
      <c r="N10" s="45">
        <f t="shared" si="0"/>
        <v>0</v>
      </c>
      <c r="O10" s="75">
        <v>3.8</v>
      </c>
      <c r="P10" s="74">
        <v>4.2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61"/>
      <c r="I11" s="46"/>
      <c r="J11" s="46"/>
      <c r="K11" s="46"/>
      <c r="L11" s="32">
        <v>4</v>
      </c>
      <c r="M11" s="45"/>
      <c r="N11" s="45">
        <f t="shared" si="0"/>
        <v>0</v>
      </c>
      <c r="O11" s="75">
        <v>3.8</v>
      </c>
      <c r="P11" s="74">
        <v>4.2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61"/>
      <c r="I12" s="46"/>
      <c r="J12" s="46"/>
      <c r="K12" s="46"/>
      <c r="L12" s="32">
        <v>4</v>
      </c>
      <c r="M12" s="45"/>
      <c r="N12" s="45">
        <f t="shared" si="0"/>
        <v>0</v>
      </c>
      <c r="O12" s="75">
        <v>3.8</v>
      </c>
      <c r="P12" s="74">
        <v>4.2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4</v>
      </c>
      <c r="M13" s="45"/>
      <c r="N13" s="45">
        <f t="shared" si="0"/>
        <v>0</v>
      </c>
      <c r="O13" s="75">
        <v>3.8</v>
      </c>
      <c r="P13" s="74">
        <v>4.2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4</v>
      </c>
      <c r="M14" s="45"/>
      <c r="N14" s="45">
        <f t="shared" si="0"/>
        <v>0</v>
      </c>
      <c r="O14" s="75">
        <v>3.8</v>
      </c>
      <c r="P14" s="74">
        <v>4.2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4</v>
      </c>
      <c r="M15" s="45"/>
      <c r="N15" s="45">
        <f t="shared" si="0"/>
        <v>0</v>
      </c>
      <c r="O15" s="75">
        <v>3.8</v>
      </c>
      <c r="P15" s="74">
        <v>4.2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4</v>
      </c>
      <c r="M16" s="45"/>
      <c r="N16" s="45">
        <f t="shared" si="0"/>
        <v>0</v>
      </c>
      <c r="O16" s="75">
        <v>3.8</v>
      </c>
      <c r="P16" s="74">
        <v>4.2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4</v>
      </c>
      <c r="M17" s="45"/>
      <c r="N17" s="45">
        <f t="shared" si="0"/>
        <v>0</v>
      </c>
      <c r="O17" s="75">
        <v>3.8</v>
      </c>
      <c r="P17" s="74">
        <v>4.2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4</v>
      </c>
      <c r="M18" s="45"/>
      <c r="N18" s="45">
        <f t="shared" si="0"/>
        <v>0</v>
      </c>
      <c r="O18" s="75">
        <v>3.8</v>
      </c>
      <c r="P18" s="74">
        <v>4.2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4</v>
      </c>
      <c r="M19" s="45"/>
      <c r="N19" s="45">
        <f t="shared" si="0"/>
        <v>0</v>
      </c>
      <c r="O19" s="75">
        <v>3.8</v>
      </c>
      <c r="P19" s="74">
        <v>4.2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4</v>
      </c>
      <c r="M20" s="45"/>
      <c r="N20" s="45">
        <f t="shared" si="0"/>
        <v>0</v>
      </c>
      <c r="O20" s="75">
        <v>3.8</v>
      </c>
      <c r="P20" s="74">
        <v>4.2</v>
      </c>
      <c r="Q20" s="25">
        <f t="shared" si="1"/>
        <v>0</v>
      </c>
      <c r="R20" s="24"/>
    </row>
    <row r="21" spans="1:18" ht="19.5" x14ac:dyDescent="0.15">
      <c r="L21" s="32">
        <v>4.2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B4-0EB1-4AF5-9154-AD391F6E27CD}">
  <sheetPr codeName="Sheet13"/>
  <dimension ref="A1:R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0.625" style="14" customWidth="1"/>
    <col min="4" max="4" width="9.75" style="14" customWidth="1"/>
    <col min="5" max="5" width="10.5" style="14" customWidth="1"/>
    <col min="6" max="6" width="9.5" style="14" customWidth="1"/>
    <col min="7" max="7" width="10.25" style="14" customWidth="1"/>
    <col min="8" max="8" width="9.875" style="14" customWidth="1"/>
    <col min="9" max="9" width="10.625" style="14" customWidth="1"/>
    <col min="10" max="10" width="9.875" style="14" customWidth="1"/>
    <col min="11" max="11" width="10.5" style="14" customWidth="1"/>
    <col min="12" max="12" width="8.375" style="49" customWidth="1"/>
    <col min="13" max="13" width="9.875" style="49" customWidth="1"/>
    <col min="14" max="14" width="10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4"/>
      <c r="C3" s="124">
        <v>2.0299999999999998</v>
      </c>
      <c r="D3" s="123">
        <v>2.1077857142857144</v>
      </c>
      <c r="E3" s="107"/>
      <c r="F3" s="104"/>
      <c r="G3" s="104"/>
      <c r="H3" s="104"/>
      <c r="I3" s="104"/>
      <c r="J3" s="104"/>
      <c r="K3" s="112"/>
      <c r="L3" s="46">
        <v>2.09</v>
      </c>
      <c r="M3" s="78">
        <f>AVERAGE(B3:K3)</f>
        <v>2.0688928571428571</v>
      </c>
      <c r="N3" s="78">
        <f t="shared" ref="N3:N20" si="0">MAX(B3:K3)-MIN(B3:K3)</f>
        <v>7.7785714285714569E-2</v>
      </c>
      <c r="O3" s="27">
        <v>1.89</v>
      </c>
      <c r="P3" s="26">
        <v>2.29</v>
      </c>
      <c r="Q3" s="25">
        <f>M3/M3*100</f>
        <v>100</v>
      </c>
    </row>
    <row r="4" spans="1:18" ht="15.95" customHeight="1" x14ac:dyDescent="0.25">
      <c r="A4" s="31">
        <v>12</v>
      </c>
      <c r="B4" s="136">
        <v>2.1110000000000002</v>
      </c>
      <c r="C4" s="124">
        <v>2.0797368421052638</v>
      </c>
      <c r="D4" s="123">
        <v>2.1112500000000005</v>
      </c>
      <c r="E4" s="123">
        <v>2.0030000000000001</v>
      </c>
      <c r="F4" s="124"/>
      <c r="G4" s="124">
        <v>2.129941176470588</v>
      </c>
      <c r="H4" s="124">
        <v>2.141</v>
      </c>
      <c r="I4" s="124"/>
      <c r="J4" s="124">
        <v>2.1</v>
      </c>
      <c r="K4" s="124"/>
      <c r="L4" s="46">
        <v>2.09</v>
      </c>
      <c r="M4" s="78">
        <f>AVERAGE(B4:K4)</f>
        <v>2.0965611455108362</v>
      </c>
      <c r="N4" s="78">
        <f t="shared" si="0"/>
        <v>0.1379999999999999</v>
      </c>
      <c r="O4" s="27">
        <v>1.89</v>
      </c>
      <c r="P4" s="26">
        <v>2.29</v>
      </c>
      <c r="Q4" s="25">
        <f t="shared" ref="Q4:Q20" si="1">M4/M$3*100</f>
        <v>101.33734757082536</v>
      </c>
    </row>
    <row r="5" spans="1:18" ht="15.95" customHeight="1" x14ac:dyDescent="0.25">
      <c r="A5" s="31">
        <v>1</v>
      </c>
      <c r="B5" s="79"/>
      <c r="C5" s="79"/>
      <c r="D5" s="78"/>
      <c r="E5" s="78"/>
      <c r="F5" s="79"/>
      <c r="G5" s="79"/>
      <c r="H5" s="79"/>
      <c r="I5" s="79"/>
      <c r="J5" s="79"/>
      <c r="K5" s="79"/>
      <c r="L5" s="46">
        <v>2.09</v>
      </c>
      <c r="M5" s="78"/>
      <c r="N5" s="78">
        <f t="shared" si="0"/>
        <v>0</v>
      </c>
      <c r="O5" s="27">
        <v>1.89</v>
      </c>
      <c r="P5" s="26">
        <v>2.29</v>
      </c>
      <c r="Q5" s="25">
        <f t="shared" si="1"/>
        <v>0</v>
      </c>
    </row>
    <row r="6" spans="1:18" ht="15.95" customHeight="1" x14ac:dyDescent="0.25">
      <c r="A6" s="31">
        <v>2</v>
      </c>
      <c r="B6" s="79"/>
      <c r="C6" s="79"/>
      <c r="D6" s="78"/>
      <c r="E6" s="78"/>
      <c r="F6" s="79"/>
      <c r="G6" s="79"/>
      <c r="H6" s="79"/>
      <c r="I6" s="79"/>
      <c r="J6" s="79"/>
      <c r="K6" s="79"/>
      <c r="L6" s="46">
        <v>2.09</v>
      </c>
      <c r="M6" s="78"/>
      <c r="N6" s="78">
        <f t="shared" si="0"/>
        <v>0</v>
      </c>
      <c r="O6" s="27">
        <v>1.89</v>
      </c>
      <c r="P6" s="26">
        <v>2.29</v>
      </c>
      <c r="Q6" s="25">
        <f t="shared" si="1"/>
        <v>0</v>
      </c>
    </row>
    <row r="7" spans="1:18" ht="15.95" customHeight="1" x14ac:dyDescent="0.25">
      <c r="A7" s="31">
        <v>3</v>
      </c>
      <c r="B7" s="79"/>
      <c r="C7" s="79"/>
      <c r="D7" s="78"/>
      <c r="E7" s="78"/>
      <c r="F7" s="79"/>
      <c r="G7" s="79"/>
      <c r="H7" s="79"/>
      <c r="I7" s="79"/>
      <c r="J7" s="78"/>
      <c r="K7" s="79"/>
      <c r="L7" s="46">
        <v>2.09</v>
      </c>
      <c r="M7" s="78"/>
      <c r="N7" s="78">
        <f t="shared" si="0"/>
        <v>0</v>
      </c>
      <c r="O7" s="27">
        <v>1.89</v>
      </c>
      <c r="P7" s="26">
        <v>2.29</v>
      </c>
      <c r="Q7" s="25">
        <f t="shared" si="1"/>
        <v>0</v>
      </c>
    </row>
    <row r="8" spans="1:18" ht="15.95" customHeight="1" x14ac:dyDescent="0.25">
      <c r="A8" s="31">
        <v>4</v>
      </c>
      <c r="B8" s="79"/>
      <c r="C8" s="79"/>
      <c r="D8" s="78"/>
      <c r="E8" s="78"/>
      <c r="F8" s="79"/>
      <c r="G8" s="79"/>
      <c r="H8" s="79"/>
      <c r="I8" s="79"/>
      <c r="J8" s="79"/>
      <c r="K8" s="79"/>
      <c r="L8" s="46">
        <v>2.09</v>
      </c>
      <c r="M8" s="78"/>
      <c r="N8" s="78">
        <f t="shared" si="0"/>
        <v>0</v>
      </c>
      <c r="O8" s="27">
        <v>1.89</v>
      </c>
      <c r="P8" s="26">
        <v>2.29</v>
      </c>
      <c r="Q8" s="25">
        <f t="shared" si="1"/>
        <v>0</v>
      </c>
    </row>
    <row r="9" spans="1:18" ht="15.95" customHeight="1" x14ac:dyDescent="0.25">
      <c r="A9" s="31">
        <v>5</v>
      </c>
      <c r="B9" s="79"/>
      <c r="C9" s="79"/>
      <c r="D9" s="78"/>
      <c r="E9" s="78"/>
      <c r="F9" s="79"/>
      <c r="G9" s="79"/>
      <c r="H9" s="79"/>
      <c r="I9" s="79"/>
      <c r="J9" s="79"/>
      <c r="K9" s="79"/>
      <c r="L9" s="46">
        <v>2.09</v>
      </c>
      <c r="M9" s="78"/>
      <c r="N9" s="78">
        <f t="shared" si="0"/>
        <v>0</v>
      </c>
      <c r="O9" s="27">
        <v>1.89</v>
      </c>
      <c r="P9" s="26">
        <v>2.29</v>
      </c>
      <c r="Q9" s="25">
        <f t="shared" si="1"/>
        <v>0</v>
      </c>
    </row>
    <row r="10" spans="1:18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2.09</v>
      </c>
      <c r="M10" s="78"/>
      <c r="N10" s="78">
        <f t="shared" si="0"/>
        <v>0</v>
      </c>
      <c r="O10" s="27">
        <v>1.89</v>
      </c>
      <c r="P10" s="26">
        <v>2.29</v>
      </c>
      <c r="Q10" s="25">
        <f t="shared" si="1"/>
        <v>0</v>
      </c>
    </row>
    <row r="11" spans="1:18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2.09</v>
      </c>
      <c r="M11" s="78"/>
      <c r="N11" s="78">
        <f t="shared" si="0"/>
        <v>0</v>
      </c>
      <c r="O11" s="27">
        <v>1.89</v>
      </c>
      <c r="P11" s="26">
        <v>2.29</v>
      </c>
      <c r="Q11" s="25">
        <f t="shared" si="1"/>
        <v>0</v>
      </c>
    </row>
    <row r="12" spans="1:18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2.09</v>
      </c>
      <c r="M12" s="78"/>
      <c r="N12" s="78">
        <f t="shared" si="0"/>
        <v>0</v>
      </c>
      <c r="O12" s="27">
        <v>1.89</v>
      </c>
      <c r="P12" s="26">
        <v>2.29</v>
      </c>
      <c r="Q12" s="25">
        <f t="shared" si="1"/>
        <v>0</v>
      </c>
    </row>
    <row r="13" spans="1:18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2.09</v>
      </c>
      <c r="M13" s="78"/>
      <c r="N13" s="78">
        <f t="shared" si="0"/>
        <v>0</v>
      </c>
      <c r="O13" s="27">
        <v>1.89</v>
      </c>
      <c r="P13" s="26">
        <v>2.29</v>
      </c>
      <c r="Q13" s="25">
        <f t="shared" si="1"/>
        <v>0</v>
      </c>
    </row>
    <row r="14" spans="1:18" ht="15.95" customHeight="1" x14ac:dyDescent="0.25">
      <c r="A14" s="31">
        <v>10</v>
      </c>
      <c r="B14" s="79"/>
      <c r="C14" s="79"/>
      <c r="D14" s="78"/>
      <c r="E14" s="78"/>
      <c r="F14" s="79"/>
      <c r="G14" s="81"/>
      <c r="H14" s="79"/>
      <c r="I14" s="79"/>
      <c r="J14" s="79"/>
      <c r="K14" s="79"/>
      <c r="L14" s="46">
        <v>2.09</v>
      </c>
      <c r="M14" s="78"/>
      <c r="N14" s="78">
        <f t="shared" si="0"/>
        <v>0</v>
      </c>
      <c r="O14" s="27">
        <v>1.89</v>
      </c>
      <c r="P14" s="26">
        <v>2.29</v>
      </c>
      <c r="Q14" s="25">
        <f t="shared" si="1"/>
        <v>0</v>
      </c>
    </row>
    <row r="15" spans="1:18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79"/>
      <c r="I15" s="79"/>
      <c r="J15" s="79"/>
      <c r="K15" s="79"/>
      <c r="L15" s="46">
        <v>2.09</v>
      </c>
      <c r="M15" s="78"/>
      <c r="N15" s="78">
        <f t="shared" si="0"/>
        <v>0</v>
      </c>
      <c r="O15" s="27">
        <v>1.89</v>
      </c>
      <c r="P15" s="26">
        <v>2.29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80"/>
      <c r="C16" s="79"/>
      <c r="D16" s="78"/>
      <c r="E16" s="78"/>
      <c r="F16" s="79"/>
      <c r="G16" s="79"/>
      <c r="H16" s="79"/>
      <c r="I16" s="79"/>
      <c r="J16" s="79"/>
      <c r="K16" s="79"/>
      <c r="L16" s="46">
        <v>2.09</v>
      </c>
      <c r="M16" s="78"/>
      <c r="N16" s="78">
        <f t="shared" si="0"/>
        <v>0</v>
      </c>
      <c r="O16" s="27">
        <v>1.89</v>
      </c>
      <c r="P16" s="26">
        <v>2.29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80"/>
      <c r="C17" s="79"/>
      <c r="D17" s="78"/>
      <c r="E17" s="78"/>
      <c r="F17" s="79"/>
      <c r="G17" s="79"/>
      <c r="H17" s="79"/>
      <c r="I17" s="79"/>
      <c r="J17" s="79"/>
      <c r="K17" s="79"/>
      <c r="L17" s="46">
        <v>2.09</v>
      </c>
      <c r="M17" s="78"/>
      <c r="N17" s="78">
        <f t="shared" si="0"/>
        <v>0</v>
      </c>
      <c r="O17" s="27">
        <v>1.89</v>
      </c>
      <c r="P17" s="26">
        <v>2.29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2.09</v>
      </c>
      <c r="M18" s="78"/>
      <c r="N18" s="78">
        <f t="shared" si="0"/>
        <v>0</v>
      </c>
      <c r="O18" s="27">
        <v>1.89</v>
      </c>
      <c r="P18" s="26">
        <v>2.29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2.09</v>
      </c>
      <c r="M19" s="78"/>
      <c r="N19" s="78">
        <f t="shared" si="0"/>
        <v>0</v>
      </c>
      <c r="O19" s="27">
        <v>1.89</v>
      </c>
      <c r="P19" s="26">
        <v>2.29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2.09</v>
      </c>
      <c r="M20" s="78"/>
      <c r="N20" s="78">
        <f t="shared" si="0"/>
        <v>0</v>
      </c>
      <c r="O20" s="27">
        <v>1.89</v>
      </c>
      <c r="P20" s="26">
        <v>2.29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A0B9-5D57-4244-AAEA-E1AF188F0940}">
  <sheetPr codeName="Sheet14"/>
  <dimension ref="A1:R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8.375" style="14" customWidth="1"/>
    <col min="3" max="3" width="9" style="14"/>
    <col min="4" max="4" width="8.75" style="14" customWidth="1"/>
    <col min="5" max="5" width="9.25" style="14" customWidth="1"/>
    <col min="6" max="6" width="9.5" style="14" customWidth="1"/>
    <col min="7" max="8" width="8.75" style="14" customWidth="1"/>
    <col min="9" max="9" width="9.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8.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31</v>
      </c>
    </row>
    <row r="2" spans="1:18" ht="16.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6.4584210526315786</v>
      </c>
      <c r="D3" s="117">
        <v>6.384615384615385</v>
      </c>
      <c r="E3" s="106"/>
      <c r="F3" s="103"/>
      <c r="G3" s="103"/>
      <c r="H3" s="103"/>
      <c r="I3" s="103"/>
      <c r="J3" s="103"/>
      <c r="K3" s="111"/>
      <c r="L3" s="28">
        <v>6.4</v>
      </c>
      <c r="M3" s="45">
        <f>AVERAGE(B3:K3)</f>
        <v>6.4215182186234818</v>
      </c>
      <c r="N3" s="45">
        <f t="shared" ref="N3:N20" si="0">MAX(B3:K3)-MIN(B3:K3)</f>
        <v>7.3805668016193593E-2</v>
      </c>
      <c r="O3" s="60">
        <v>6.1</v>
      </c>
      <c r="P3" s="26">
        <v>6.7</v>
      </c>
      <c r="Q3" s="25">
        <f>M3/M3*100</f>
        <v>100</v>
      </c>
    </row>
    <row r="4" spans="1:18" ht="15.95" customHeight="1" x14ac:dyDescent="0.25">
      <c r="A4" s="31">
        <v>12</v>
      </c>
      <c r="B4" s="116">
        <v>6.3750000000000018</v>
      </c>
      <c r="C4" s="116">
        <v>6.4374358974358978</v>
      </c>
      <c r="D4" s="117">
        <v>6.3476190476190499</v>
      </c>
      <c r="E4" s="117">
        <v>6.3289999999999997</v>
      </c>
      <c r="F4" s="116"/>
      <c r="G4" s="116">
        <v>6.49</v>
      </c>
      <c r="H4" s="116">
        <v>6.4560000000000004</v>
      </c>
      <c r="I4" s="116"/>
      <c r="J4" s="116">
        <v>6.52</v>
      </c>
      <c r="K4" s="116"/>
      <c r="L4" s="28">
        <v>6.4</v>
      </c>
      <c r="M4" s="45">
        <f>AVERAGE(B4:K4)</f>
        <v>6.4221507064364216</v>
      </c>
      <c r="N4" s="45">
        <f t="shared" si="0"/>
        <v>0.19099999999999984</v>
      </c>
      <c r="O4" s="60">
        <v>6.1</v>
      </c>
      <c r="P4" s="26">
        <v>6.7</v>
      </c>
      <c r="Q4" s="25">
        <f t="shared" ref="Q4:Q20" si="1">M4/M$3*100</f>
        <v>100.00984950585526</v>
      </c>
    </row>
    <row r="5" spans="1:18" ht="15.95" customHeight="1" x14ac:dyDescent="0.25">
      <c r="A5" s="31">
        <v>1</v>
      </c>
      <c r="B5" s="46"/>
      <c r="C5" s="46"/>
      <c r="D5" s="45"/>
      <c r="E5" s="45"/>
      <c r="F5" s="46"/>
      <c r="G5" s="46"/>
      <c r="H5" s="46"/>
      <c r="I5" s="46"/>
      <c r="J5" s="46"/>
      <c r="K5" s="46"/>
      <c r="L5" s="28">
        <v>6.4</v>
      </c>
      <c r="M5" s="45"/>
      <c r="N5" s="45">
        <f t="shared" si="0"/>
        <v>0</v>
      </c>
      <c r="O5" s="60">
        <v>6.1</v>
      </c>
      <c r="P5" s="26">
        <v>6.7</v>
      </c>
      <c r="Q5" s="25">
        <f t="shared" si="1"/>
        <v>0</v>
      </c>
    </row>
    <row r="6" spans="1:18" ht="15.95" customHeight="1" x14ac:dyDescent="0.25">
      <c r="A6" s="31">
        <v>2</v>
      </c>
      <c r="B6" s="46"/>
      <c r="C6" s="46"/>
      <c r="D6" s="45"/>
      <c r="E6" s="45"/>
      <c r="F6" s="46"/>
      <c r="G6" s="46"/>
      <c r="H6" s="46"/>
      <c r="I6" s="46"/>
      <c r="J6" s="46"/>
      <c r="K6" s="46"/>
      <c r="L6" s="28">
        <v>6.4</v>
      </c>
      <c r="M6" s="45"/>
      <c r="N6" s="45">
        <f t="shared" si="0"/>
        <v>0</v>
      </c>
      <c r="O6" s="60">
        <v>6.1</v>
      </c>
      <c r="P6" s="26">
        <v>6.7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28">
        <v>6.4</v>
      </c>
      <c r="M7" s="45"/>
      <c r="N7" s="45">
        <f t="shared" si="0"/>
        <v>0</v>
      </c>
      <c r="O7" s="60">
        <v>6.1</v>
      </c>
      <c r="P7" s="26">
        <v>6.7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28">
        <v>6.4</v>
      </c>
      <c r="M8" s="45"/>
      <c r="N8" s="45">
        <f t="shared" si="0"/>
        <v>0</v>
      </c>
      <c r="O8" s="60">
        <v>6.1</v>
      </c>
      <c r="P8" s="26">
        <v>6.7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28">
        <v>6.4</v>
      </c>
      <c r="M9" s="45"/>
      <c r="N9" s="45">
        <f t="shared" si="0"/>
        <v>0</v>
      </c>
      <c r="O9" s="60">
        <v>6.1</v>
      </c>
      <c r="P9" s="26">
        <v>6.7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28">
        <v>6.4</v>
      </c>
      <c r="M10" s="45"/>
      <c r="N10" s="45">
        <f t="shared" si="0"/>
        <v>0</v>
      </c>
      <c r="O10" s="60">
        <v>6.1</v>
      </c>
      <c r="P10" s="26">
        <v>6.7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28">
        <v>6.4</v>
      </c>
      <c r="M11" s="45"/>
      <c r="N11" s="45">
        <f t="shared" si="0"/>
        <v>0</v>
      </c>
      <c r="O11" s="60">
        <v>6.1</v>
      </c>
      <c r="P11" s="26">
        <v>6.7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28">
        <v>6.4</v>
      </c>
      <c r="M12" s="45"/>
      <c r="N12" s="45">
        <f t="shared" si="0"/>
        <v>0</v>
      </c>
      <c r="O12" s="60">
        <v>6.1</v>
      </c>
      <c r="P12" s="26">
        <v>6.7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28">
        <v>6.4</v>
      </c>
      <c r="M13" s="45"/>
      <c r="N13" s="45">
        <f t="shared" si="0"/>
        <v>0</v>
      </c>
      <c r="O13" s="60">
        <v>6.1</v>
      </c>
      <c r="P13" s="26">
        <v>6.7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28">
        <v>6.4</v>
      </c>
      <c r="M14" s="45"/>
      <c r="N14" s="45">
        <f t="shared" si="0"/>
        <v>0</v>
      </c>
      <c r="O14" s="60">
        <v>6.1</v>
      </c>
      <c r="P14" s="26">
        <v>6.7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28">
        <v>6.4</v>
      </c>
      <c r="M15" s="45"/>
      <c r="N15" s="45">
        <f t="shared" si="0"/>
        <v>0</v>
      </c>
      <c r="O15" s="60">
        <v>6.1</v>
      </c>
      <c r="P15" s="26">
        <v>6.7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28">
        <v>6.4</v>
      </c>
      <c r="M16" s="45"/>
      <c r="N16" s="45">
        <f t="shared" si="0"/>
        <v>0</v>
      </c>
      <c r="O16" s="60">
        <v>6.1</v>
      </c>
      <c r="P16" s="26">
        <v>6.7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28">
        <v>6.4</v>
      </c>
      <c r="M17" s="45"/>
      <c r="N17" s="45">
        <f t="shared" si="0"/>
        <v>0</v>
      </c>
      <c r="O17" s="60">
        <v>6.1</v>
      </c>
      <c r="P17" s="26">
        <v>6.7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8">
        <v>6.4</v>
      </c>
      <c r="M18" s="45"/>
      <c r="N18" s="45">
        <f t="shared" si="0"/>
        <v>0</v>
      </c>
      <c r="O18" s="60">
        <v>6.1</v>
      </c>
      <c r="P18" s="26">
        <v>6.7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8">
        <v>6.4</v>
      </c>
      <c r="M19" s="45"/>
      <c r="N19" s="45">
        <f t="shared" si="0"/>
        <v>0</v>
      </c>
      <c r="O19" s="60">
        <v>6.1</v>
      </c>
      <c r="P19" s="26">
        <v>6.7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8">
        <v>6.4</v>
      </c>
      <c r="M20" s="45"/>
      <c r="N20" s="45">
        <f t="shared" si="0"/>
        <v>0</v>
      </c>
      <c r="O20" s="60">
        <v>6.1</v>
      </c>
      <c r="P20" s="26">
        <v>6.7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B3B-35F2-4FE7-A183-AEBDCBDBA2A5}">
  <sheetPr codeName="Sheet15"/>
  <dimension ref="A1:R21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7.75" style="14" customWidth="1"/>
    <col min="3" max="3" width="9.25" style="14" customWidth="1"/>
    <col min="4" max="4" width="8.75" style="14" customWidth="1"/>
    <col min="5" max="5" width="9.25" style="14" customWidth="1"/>
    <col min="6" max="6" width="9.5" style="14" customWidth="1"/>
    <col min="7" max="9" width="8.75" style="14" customWidth="1"/>
    <col min="10" max="10" width="8.625" style="14" customWidth="1"/>
    <col min="11" max="11" width="9.375" style="14" customWidth="1"/>
    <col min="12" max="12" width="8.625" style="14" customWidth="1"/>
    <col min="13" max="13" width="9.75" style="14" customWidth="1"/>
    <col min="14" max="14" width="6.3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32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32.883508771929833</v>
      </c>
      <c r="D3" s="118">
        <v>32.576923076923073</v>
      </c>
      <c r="E3" s="105"/>
      <c r="F3" s="102"/>
      <c r="G3" s="102"/>
      <c r="H3" s="102"/>
      <c r="I3" s="102"/>
      <c r="J3" s="102"/>
      <c r="K3" s="110"/>
      <c r="L3" s="32">
        <v>32.799999999999997</v>
      </c>
      <c r="M3" s="28">
        <f>AVERAGE(B3:K3)</f>
        <v>32.730215924426453</v>
      </c>
      <c r="N3" s="28">
        <f t="shared" ref="N3:N20" si="0">MAX(B3:K3)-MIN(B3:K3)</f>
        <v>0.30658569500675981</v>
      </c>
      <c r="O3" s="27">
        <v>30.8</v>
      </c>
      <c r="P3" s="26">
        <v>34.799999999999997</v>
      </c>
      <c r="Q3" s="25">
        <f>M3/M3*100</f>
        <v>100</v>
      </c>
    </row>
    <row r="4" spans="1:18" ht="15.95" customHeight="1" x14ac:dyDescent="0.25">
      <c r="A4" s="31">
        <v>12</v>
      </c>
      <c r="B4" s="119">
        <v>32.590000000000003</v>
      </c>
      <c r="C4" s="119">
        <v>32.712799999999994</v>
      </c>
      <c r="D4" s="118">
        <v>32.927777777777777</v>
      </c>
      <c r="E4" s="118">
        <v>32.85</v>
      </c>
      <c r="F4" s="119"/>
      <c r="G4" s="119">
        <v>32.702352941176471</v>
      </c>
      <c r="H4" s="119">
        <v>32.587000000000003</v>
      </c>
      <c r="I4" s="119"/>
      <c r="J4" s="119">
        <v>33.270000000000003</v>
      </c>
      <c r="K4" s="119"/>
      <c r="L4" s="32">
        <v>32.799999999999997</v>
      </c>
      <c r="M4" s="28">
        <f>AVERAGE(B4:K4)</f>
        <v>32.805704388422029</v>
      </c>
      <c r="N4" s="28">
        <f t="shared" si="0"/>
        <v>0.68299999999999983</v>
      </c>
      <c r="O4" s="27">
        <v>30.8</v>
      </c>
      <c r="P4" s="26">
        <v>34.799999999999997</v>
      </c>
      <c r="Q4" s="25">
        <f t="shared" ref="Q4:Q20" si="1">M4/M$3*100</f>
        <v>100.23063845398967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32">
        <v>32.799999999999997</v>
      </c>
      <c r="M5" s="28"/>
      <c r="N5" s="28">
        <f t="shared" si="0"/>
        <v>0</v>
      </c>
      <c r="O5" s="27">
        <v>30.8</v>
      </c>
      <c r="P5" s="26">
        <v>34.799999999999997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32">
        <v>32.799999999999997</v>
      </c>
      <c r="M6" s="28"/>
      <c r="N6" s="28">
        <f t="shared" si="0"/>
        <v>0</v>
      </c>
      <c r="O6" s="27">
        <v>30.8</v>
      </c>
      <c r="P6" s="26">
        <v>34.799999999999997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32">
        <v>32.799999999999997</v>
      </c>
      <c r="M7" s="28"/>
      <c r="N7" s="28">
        <f t="shared" si="0"/>
        <v>0</v>
      </c>
      <c r="O7" s="27">
        <v>30.8</v>
      </c>
      <c r="P7" s="26">
        <v>34.799999999999997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32">
        <v>32.799999999999997</v>
      </c>
      <c r="M8" s="28"/>
      <c r="N8" s="28">
        <f t="shared" si="0"/>
        <v>0</v>
      </c>
      <c r="O8" s="27">
        <v>30.8</v>
      </c>
      <c r="P8" s="26">
        <v>34.799999999999997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32">
        <v>32.799999999999997</v>
      </c>
      <c r="M9" s="28"/>
      <c r="N9" s="28">
        <f t="shared" si="0"/>
        <v>0</v>
      </c>
      <c r="O9" s="27">
        <v>30.8</v>
      </c>
      <c r="P9" s="26">
        <v>34.799999999999997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32">
        <v>32.799999999999997</v>
      </c>
      <c r="M10" s="28"/>
      <c r="N10" s="28">
        <f t="shared" si="0"/>
        <v>0</v>
      </c>
      <c r="O10" s="27">
        <v>30.8</v>
      </c>
      <c r="P10" s="26">
        <v>34.799999999999997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28"/>
      <c r="D11" s="28"/>
      <c r="E11" s="28"/>
      <c r="F11" s="32"/>
      <c r="G11" s="32"/>
      <c r="H11" s="32"/>
      <c r="I11" s="32"/>
      <c r="J11" s="32"/>
      <c r="K11" s="32"/>
      <c r="L11" s="32">
        <v>32.799999999999997</v>
      </c>
      <c r="M11" s="28"/>
      <c r="N11" s="28">
        <f t="shared" si="0"/>
        <v>0</v>
      </c>
      <c r="O11" s="27">
        <v>30.8</v>
      </c>
      <c r="P11" s="26">
        <v>34.799999999999997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32">
        <v>32.799999999999997</v>
      </c>
      <c r="M12" s="28"/>
      <c r="N12" s="28">
        <f t="shared" si="0"/>
        <v>0</v>
      </c>
      <c r="O12" s="27">
        <v>30.8</v>
      </c>
      <c r="P12" s="26">
        <v>34.799999999999997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32">
        <v>32.799999999999997</v>
      </c>
      <c r="M13" s="28"/>
      <c r="N13" s="28">
        <f t="shared" si="0"/>
        <v>0</v>
      </c>
      <c r="O13" s="27">
        <v>30.8</v>
      </c>
      <c r="P13" s="26">
        <v>34.799999999999997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32">
        <v>32.799999999999997</v>
      </c>
      <c r="M14" s="28"/>
      <c r="N14" s="28">
        <f t="shared" si="0"/>
        <v>0</v>
      </c>
      <c r="O14" s="27">
        <v>30.8</v>
      </c>
      <c r="P14" s="26">
        <v>34.799999999999997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32">
        <v>32.799999999999997</v>
      </c>
      <c r="M15" s="28"/>
      <c r="N15" s="28">
        <f t="shared" si="0"/>
        <v>0</v>
      </c>
      <c r="O15" s="27">
        <v>30.8</v>
      </c>
      <c r="P15" s="26">
        <v>34.799999999999997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32">
        <v>32.799999999999997</v>
      </c>
      <c r="M16" s="28"/>
      <c r="N16" s="28">
        <f t="shared" si="0"/>
        <v>0</v>
      </c>
      <c r="O16" s="27">
        <v>30.8</v>
      </c>
      <c r="P16" s="26">
        <v>34.799999999999997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32">
        <v>32.799999999999997</v>
      </c>
      <c r="M17" s="28"/>
      <c r="N17" s="28">
        <f t="shared" si="0"/>
        <v>0</v>
      </c>
      <c r="O17" s="27">
        <v>30.8</v>
      </c>
      <c r="P17" s="26">
        <v>34.799999999999997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32.799999999999997</v>
      </c>
      <c r="M18" s="28"/>
      <c r="N18" s="28">
        <f t="shared" si="0"/>
        <v>0</v>
      </c>
      <c r="O18" s="27">
        <v>30.8</v>
      </c>
      <c r="P18" s="26">
        <v>34.799999999999997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32.799999999999997</v>
      </c>
      <c r="M19" s="28"/>
      <c r="N19" s="28">
        <f t="shared" si="0"/>
        <v>0</v>
      </c>
      <c r="O19" s="27">
        <v>30.8</v>
      </c>
      <c r="P19" s="26">
        <v>34.799999999999997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32.799999999999997</v>
      </c>
      <c r="M20" s="28"/>
      <c r="N20" s="28">
        <f t="shared" si="0"/>
        <v>0</v>
      </c>
      <c r="O20" s="27">
        <v>30.8</v>
      </c>
      <c r="P20" s="26">
        <v>34.799999999999997</v>
      </c>
      <c r="Q20" s="25">
        <f t="shared" si="1"/>
        <v>0</v>
      </c>
      <c r="R20" s="24"/>
    </row>
    <row r="21" spans="1:18" ht="16.5" x14ac:dyDescent="0.25">
      <c r="O21" s="27">
        <v>31</v>
      </c>
      <c r="P21" s="26">
        <v>35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A3E6-1622-4B66-911A-7949F8BC3D50}">
  <sheetPr codeName="Sheet16"/>
  <dimension ref="A1:S21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9.625" style="14" customWidth="1"/>
    <col min="3" max="3" width="10.75" style="14" customWidth="1"/>
    <col min="4" max="4" width="10.875" style="14" customWidth="1"/>
    <col min="5" max="5" width="10" style="14" customWidth="1"/>
    <col min="6" max="6" width="9.5" style="14" customWidth="1"/>
    <col min="7" max="7" width="10.375" style="14" customWidth="1"/>
    <col min="8" max="8" width="9.75" style="14" customWidth="1"/>
    <col min="9" max="9" width="10.625" style="14" customWidth="1"/>
    <col min="10" max="10" width="9.625" style="14" customWidth="1"/>
    <col min="11" max="11" width="10.5" style="49" customWidth="1"/>
    <col min="12" max="12" width="8.625" style="14" customWidth="1"/>
    <col min="13" max="13" width="9.75" style="14" customWidth="1"/>
    <col min="14" max="14" width="9.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34</v>
      </c>
    </row>
    <row r="2" spans="1:19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9" ht="15.95" customHeight="1" x14ac:dyDescent="0.25">
      <c r="A3" s="31">
        <v>11</v>
      </c>
      <c r="B3" s="104"/>
      <c r="C3" s="124">
        <v>2.8668518518518518</v>
      </c>
      <c r="D3" s="123">
        <v>2.9036363636363633</v>
      </c>
      <c r="E3" s="107"/>
      <c r="F3" s="104"/>
      <c r="G3" s="104"/>
      <c r="H3" s="104"/>
      <c r="I3" s="104"/>
      <c r="J3" s="104"/>
      <c r="K3" s="112"/>
      <c r="L3" s="46">
        <v>2.84</v>
      </c>
      <c r="M3" s="78">
        <f>AVERAGE(B3:K3)</f>
        <v>2.8852441077441076</v>
      </c>
      <c r="N3" s="78">
        <f t="shared" ref="N3:N20" si="0">MAX(B3:K3)-MIN(B3:K3)</f>
        <v>3.6784511784511587E-2</v>
      </c>
      <c r="O3" s="27">
        <v>2.64</v>
      </c>
      <c r="P3" s="26">
        <v>3.04</v>
      </c>
      <c r="Q3" s="25">
        <f>M3/M3*100</f>
        <v>100</v>
      </c>
      <c r="R3" s="43"/>
      <c r="S3" s="43"/>
    </row>
    <row r="4" spans="1:19" ht="15.95" customHeight="1" x14ac:dyDescent="0.25">
      <c r="A4" s="31">
        <v>12</v>
      </c>
      <c r="B4" s="124">
        <v>2.8294999999999995</v>
      </c>
      <c r="C4" s="124">
        <v>2.8608333333333356</v>
      </c>
      <c r="D4" s="123">
        <v>2.8811111111111107</v>
      </c>
      <c r="E4" s="123">
        <v>2.867</v>
      </c>
      <c r="F4" s="124"/>
      <c r="G4" s="124">
        <v>2.8108235294117647</v>
      </c>
      <c r="H4" s="124">
        <v>2.9060000000000001</v>
      </c>
      <c r="I4" s="124"/>
      <c r="J4" s="124">
        <v>2.87</v>
      </c>
      <c r="K4" s="124"/>
      <c r="L4" s="46">
        <v>2.84</v>
      </c>
      <c r="M4" s="78">
        <f>AVERAGE(B4:K4)</f>
        <v>2.8607525676937446</v>
      </c>
      <c r="N4" s="78">
        <f t="shared" si="0"/>
        <v>9.5176470588235418E-2</v>
      </c>
      <c r="O4" s="27">
        <v>2.64</v>
      </c>
      <c r="P4" s="26">
        <v>3.04</v>
      </c>
      <c r="Q4" s="25">
        <f t="shared" ref="Q4:Q20" si="1">M4/M$3*100</f>
        <v>99.15114495911709</v>
      </c>
      <c r="R4" s="43"/>
      <c r="S4" s="43"/>
    </row>
    <row r="5" spans="1:19" ht="15.95" customHeight="1" x14ac:dyDescent="0.25">
      <c r="A5" s="31">
        <v>1</v>
      </c>
      <c r="B5" s="79"/>
      <c r="C5" s="79"/>
      <c r="D5" s="78"/>
      <c r="E5" s="78"/>
      <c r="F5" s="79"/>
      <c r="G5" s="79"/>
      <c r="H5" s="79"/>
      <c r="I5" s="79"/>
      <c r="J5" s="79"/>
      <c r="K5" s="79"/>
      <c r="L5" s="46">
        <v>2.84</v>
      </c>
      <c r="M5" s="78"/>
      <c r="N5" s="78">
        <f t="shared" si="0"/>
        <v>0</v>
      </c>
      <c r="O5" s="27">
        <v>2.64</v>
      </c>
      <c r="P5" s="26">
        <v>3.04</v>
      </c>
      <c r="Q5" s="25">
        <f t="shared" si="1"/>
        <v>0</v>
      </c>
      <c r="R5" s="43"/>
      <c r="S5" s="43"/>
    </row>
    <row r="6" spans="1:19" ht="15.95" customHeight="1" x14ac:dyDescent="0.25">
      <c r="A6" s="31">
        <v>2</v>
      </c>
      <c r="B6" s="79"/>
      <c r="C6" s="79"/>
      <c r="D6" s="78"/>
      <c r="E6" s="78"/>
      <c r="F6" s="79"/>
      <c r="G6" s="79"/>
      <c r="H6" s="79"/>
      <c r="I6" s="79"/>
      <c r="J6" s="79"/>
      <c r="K6" s="79"/>
      <c r="L6" s="46">
        <v>2.84</v>
      </c>
      <c r="M6" s="78"/>
      <c r="N6" s="78">
        <f t="shared" si="0"/>
        <v>0</v>
      </c>
      <c r="O6" s="27">
        <v>2.64</v>
      </c>
      <c r="P6" s="26">
        <v>3.04</v>
      </c>
      <c r="Q6" s="25">
        <f t="shared" si="1"/>
        <v>0</v>
      </c>
      <c r="R6" s="43"/>
      <c r="S6" s="43"/>
    </row>
    <row r="7" spans="1:19" ht="15.95" customHeight="1" x14ac:dyDescent="0.25">
      <c r="A7" s="31">
        <v>3</v>
      </c>
      <c r="B7" s="79"/>
      <c r="C7" s="79"/>
      <c r="D7" s="78"/>
      <c r="E7" s="78"/>
      <c r="F7" s="79"/>
      <c r="G7" s="79"/>
      <c r="H7" s="79"/>
      <c r="I7" s="79"/>
      <c r="J7" s="78"/>
      <c r="K7" s="79"/>
      <c r="L7" s="46">
        <v>2.84</v>
      </c>
      <c r="M7" s="78"/>
      <c r="N7" s="78">
        <f t="shared" si="0"/>
        <v>0</v>
      </c>
      <c r="O7" s="27">
        <v>2.64</v>
      </c>
      <c r="P7" s="26">
        <v>3.04</v>
      </c>
      <c r="Q7" s="25">
        <f t="shared" si="1"/>
        <v>0</v>
      </c>
      <c r="R7" s="43"/>
      <c r="S7" s="43"/>
    </row>
    <row r="8" spans="1:19" ht="15.95" customHeight="1" x14ac:dyDescent="0.25">
      <c r="A8" s="31">
        <v>4</v>
      </c>
      <c r="B8" s="79"/>
      <c r="C8" s="79"/>
      <c r="D8" s="78"/>
      <c r="E8" s="78"/>
      <c r="F8" s="79"/>
      <c r="G8" s="79"/>
      <c r="H8" s="79"/>
      <c r="I8" s="79"/>
      <c r="J8" s="79"/>
      <c r="K8" s="79"/>
      <c r="L8" s="46">
        <v>2.84</v>
      </c>
      <c r="M8" s="78"/>
      <c r="N8" s="78">
        <f t="shared" si="0"/>
        <v>0</v>
      </c>
      <c r="O8" s="27">
        <v>2.64</v>
      </c>
      <c r="P8" s="26">
        <v>3.04</v>
      </c>
      <c r="Q8" s="25">
        <f t="shared" si="1"/>
        <v>0</v>
      </c>
      <c r="R8" s="43"/>
      <c r="S8" s="43"/>
    </row>
    <row r="9" spans="1:19" ht="15.95" customHeight="1" x14ac:dyDescent="0.25">
      <c r="A9" s="31">
        <v>5</v>
      </c>
      <c r="B9" s="79"/>
      <c r="C9" s="79"/>
      <c r="D9" s="78"/>
      <c r="E9" s="78"/>
      <c r="F9" s="79"/>
      <c r="G9" s="79"/>
      <c r="H9" s="79"/>
      <c r="I9" s="79"/>
      <c r="J9" s="79"/>
      <c r="K9" s="79"/>
      <c r="L9" s="46">
        <v>2.84</v>
      </c>
      <c r="M9" s="78"/>
      <c r="N9" s="78">
        <f t="shared" si="0"/>
        <v>0</v>
      </c>
      <c r="O9" s="27">
        <v>2.64</v>
      </c>
      <c r="P9" s="26">
        <v>3.04</v>
      </c>
      <c r="Q9" s="25">
        <f t="shared" si="1"/>
        <v>0</v>
      </c>
      <c r="R9" s="43"/>
      <c r="S9" s="43"/>
    </row>
    <row r="10" spans="1:19" ht="15.95" customHeight="1" x14ac:dyDescent="0.25">
      <c r="A10" s="31">
        <v>6</v>
      </c>
      <c r="B10" s="79"/>
      <c r="C10" s="79"/>
      <c r="D10" s="78"/>
      <c r="E10" s="78"/>
      <c r="F10" s="79"/>
      <c r="G10" s="79"/>
      <c r="H10" s="79"/>
      <c r="I10" s="79"/>
      <c r="J10" s="79"/>
      <c r="K10" s="79"/>
      <c r="L10" s="46">
        <v>2.84</v>
      </c>
      <c r="M10" s="78"/>
      <c r="N10" s="78">
        <f t="shared" si="0"/>
        <v>0</v>
      </c>
      <c r="O10" s="27">
        <v>2.64</v>
      </c>
      <c r="P10" s="26">
        <v>3.04</v>
      </c>
      <c r="Q10" s="25">
        <f t="shared" si="1"/>
        <v>0</v>
      </c>
      <c r="R10" s="43"/>
      <c r="S10" s="43"/>
    </row>
    <row r="11" spans="1:19" ht="15.95" customHeight="1" x14ac:dyDescent="0.25">
      <c r="A11" s="31">
        <v>7</v>
      </c>
      <c r="B11" s="79"/>
      <c r="C11" s="79"/>
      <c r="D11" s="78"/>
      <c r="E11" s="78"/>
      <c r="F11" s="79"/>
      <c r="G11" s="79"/>
      <c r="H11" s="79"/>
      <c r="I11" s="79"/>
      <c r="J11" s="79"/>
      <c r="K11" s="79"/>
      <c r="L11" s="46">
        <v>2.84</v>
      </c>
      <c r="M11" s="78"/>
      <c r="N11" s="78">
        <f t="shared" si="0"/>
        <v>0</v>
      </c>
      <c r="O11" s="27">
        <v>2.64</v>
      </c>
      <c r="P11" s="26">
        <v>3.04</v>
      </c>
      <c r="Q11" s="25">
        <f t="shared" si="1"/>
        <v>0</v>
      </c>
      <c r="R11" s="43"/>
      <c r="S11" s="43"/>
    </row>
    <row r="12" spans="1:19" ht="15.95" customHeight="1" x14ac:dyDescent="0.25">
      <c r="A12" s="31">
        <v>8</v>
      </c>
      <c r="B12" s="79"/>
      <c r="C12" s="79"/>
      <c r="D12" s="78"/>
      <c r="E12" s="78"/>
      <c r="F12" s="79"/>
      <c r="G12" s="79"/>
      <c r="H12" s="79"/>
      <c r="I12" s="79"/>
      <c r="J12" s="79"/>
      <c r="K12" s="79"/>
      <c r="L12" s="46">
        <v>2.84</v>
      </c>
      <c r="M12" s="78"/>
      <c r="N12" s="78">
        <f t="shared" si="0"/>
        <v>0</v>
      </c>
      <c r="O12" s="27">
        <v>2.64</v>
      </c>
      <c r="P12" s="26">
        <v>3.04</v>
      </c>
      <c r="Q12" s="25">
        <f t="shared" si="1"/>
        <v>0</v>
      </c>
      <c r="R12" s="43"/>
      <c r="S12" s="43"/>
    </row>
    <row r="13" spans="1:19" ht="15.95" customHeight="1" x14ac:dyDescent="0.25">
      <c r="A13" s="31">
        <v>9</v>
      </c>
      <c r="B13" s="79"/>
      <c r="C13" s="79"/>
      <c r="D13" s="78"/>
      <c r="E13" s="78"/>
      <c r="F13" s="79"/>
      <c r="G13" s="79"/>
      <c r="H13" s="79"/>
      <c r="I13" s="79"/>
      <c r="J13" s="79"/>
      <c r="K13" s="79"/>
      <c r="L13" s="46">
        <v>2.84</v>
      </c>
      <c r="M13" s="78"/>
      <c r="N13" s="78">
        <f t="shared" si="0"/>
        <v>0</v>
      </c>
      <c r="O13" s="27">
        <v>2.64</v>
      </c>
      <c r="P13" s="26">
        <v>3.04</v>
      </c>
      <c r="Q13" s="25">
        <f t="shared" si="1"/>
        <v>0</v>
      </c>
      <c r="R13" s="43"/>
      <c r="S13" s="43"/>
    </row>
    <row r="14" spans="1:19" ht="15.95" customHeight="1" x14ac:dyDescent="0.25">
      <c r="A14" s="31">
        <v>10</v>
      </c>
      <c r="B14" s="79"/>
      <c r="C14" s="79"/>
      <c r="D14" s="78"/>
      <c r="E14" s="78"/>
      <c r="F14" s="79"/>
      <c r="G14" s="61"/>
      <c r="H14" s="79"/>
      <c r="I14" s="79"/>
      <c r="J14" s="79"/>
      <c r="K14" s="79"/>
      <c r="L14" s="46">
        <v>2.84</v>
      </c>
      <c r="M14" s="78"/>
      <c r="N14" s="78">
        <f t="shared" si="0"/>
        <v>0</v>
      </c>
      <c r="O14" s="27">
        <v>2.64</v>
      </c>
      <c r="P14" s="26">
        <v>3.04</v>
      </c>
      <c r="Q14" s="25">
        <f t="shared" si="1"/>
        <v>0</v>
      </c>
      <c r="R14" s="43"/>
      <c r="S14" s="43"/>
    </row>
    <row r="15" spans="1:19" ht="15.95" customHeight="1" x14ac:dyDescent="0.25">
      <c r="A15" s="31">
        <v>11</v>
      </c>
      <c r="B15" s="79"/>
      <c r="C15" s="79"/>
      <c r="D15" s="78"/>
      <c r="E15" s="78"/>
      <c r="F15" s="79"/>
      <c r="G15" s="79"/>
      <c r="H15" s="80"/>
      <c r="I15" s="79"/>
      <c r="J15" s="79"/>
      <c r="K15" s="79"/>
      <c r="L15" s="46">
        <v>2.84</v>
      </c>
      <c r="M15" s="78"/>
      <c r="N15" s="78">
        <f t="shared" si="0"/>
        <v>0</v>
      </c>
      <c r="O15" s="27">
        <v>2.64</v>
      </c>
      <c r="P15" s="26">
        <v>3.04</v>
      </c>
      <c r="Q15" s="25">
        <f t="shared" si="1"/>
        <v>0</v>
      </c>
      <c r="R15" s="44"/>
      <c r="S15" s="43"/>
    </row>
    <row r="16" spans="1:19" ht="15.95" customHeight="1" x14ac:dyDescent="0.25">
      <c r="A16" s="31">
        <v>12</v>
      </c>
      <c r="B16" s="79"/>
      <c r="C16" s="79"/>
      <c r="D16" s="78"/>
      <c r="E16" s="78"/>
      <c r="F16" s="79"/>
      <c r="G16" s="79"/>
      <c r="H16" s="79"/>
      <c r="I16" s="79"/>
      <c r="J16" s="79"/>
      <c r="K16" s="79"/>
      <c r="L16" s="46">
        <v>2.84</v>
      </c>
      <c r="M16" s="78"/>
      <c r="N16" s="78">
        <f t="shared" si="0"/>
        <v>0</v>
      </c>
      <c r="O16" s="27">
        <v>2.64</v>
      </c>
      <c r="P16" s="26">
        <v>3.04</v>
      </c>
      <c r="Q16" s="25">
        <f t="shared" si="1"/>
        <v>0</v>
      </c>
      <c r="R16" s="44"/>
      <c r="S16" s="43"/>
    </row>
    <row r="17" spans="1:19" ht="15.95" customHeight="1" x14ac:dyDescent="0.25">
      <c r="A17" s="31">
        <v>1</v>
      </c>
      <c r="B17" s="79"/>
      <c r="C17" s="79"/>
      <c r="D17" s="78"/>
      <c r="E17" s="78"/>
      <c r="F17" s="79"/>
      <c r="G17" s="79"/>
      <c r="H17" s="80"/>
      <c r="I17" s="79"/>
      <c r="J17" s="79"/>
      <c r="K17" s="79"/>
      <c r="L17" s="46">
        <v>2.84</v>
      </c>
      <c r="M17" s="78"/>
      <c r="N17" s="78">
        <f t="shared" si="0"/>
        <v>0</v>
      </c>
      <c r="O17" s="27">
        <v>2.64</v>
      </c>
      <c r="P17" s="26">
        <v>3.04</v>
      </c>
      <c r="Q17" s="25">
        <f t="shared" si="1"/>
        <v>0</v>
      </c>
      <c r="R17" s="44"/>
      <c r="S17" s="43"/>
    </row>
    <row r="18" spans="1:19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6">
        <v>2.84</v>
      </c>
      <c r="M18" s="78"/>
      <c r="N18" s="78">
        <f t="shared" si="0"/>
        <v>0</v>
      </c>
      <c r="O18" s="27">
        <v>2.64</v>
      </c>
      <c r="P18" s="26">
        <v>3.04</v>
      </c>
      <c r="Q18" s="25">
        <f t="shared" si="1"/>
        <v>0</v>
      </c>
      <c r="R18" s="44"/>
      <c r="S18" s="43"/>
    </row>
    <row r="19" spans="1:19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6">
        <v>2.84</v>
      </c>
      <c r="M19" s="78"/>
      <c r="N19" s="78">
        <f t="shared" si="0"/>
        <v>0</v>
      </c>
      <c r="O19" s="27">
        <v>2.64</v>
      </c>
      <c r="P19" s="26">
        <v>3.04</v>
      </c>
      <c r="Q19" s="25">
        <f t="shared" si="1"/>
        <v>0</v>
      </c>
      <c r="R19" s="44"/>
      <c r="S19" s="43"/>
    </row>
    <row r="20" spans="1:19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46">
        <v>2.84</v>
      </c>
      <c r="M20" s="78"/>
      <c r="N20" s="78">
        <f t="shared" si="0"/>
        <v>0</v>
      </c>
      <c r="O20" s="27">
        <v>2.64</v>
      </c>
      <c r="P20" s="26">
        <v>3.04</v>
      </c>
      <c r="Q20" s="25">
        <f t="shared" si="1"/>
        <v>0</v>
      </c>
      <c r="R20" s="44"/>
      <c r="S20" s="43"/>
    </row>
    <row r="21" spans="1:19" ht="15.9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82"/>
      <c r="L21" s="43"/>
      <c r="M21" s="43"/>
      <c r="N21" s="43"/>
      <c r="O21" s="43"/>
      <c r="P21" s="43"/>
      <c r="Q21" s="43"/>
      <c r="R21" s="43"/>
      <c r="S21" s="43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F311-A787-46F4-B58F-BBC93D8C05BE}">
  <sheetPr codeName="Sheet17"/>
  <dimension ref="A1:R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22"/>
      <c r="B1" s="22"/>
      <c r="C1" s="22"/>
      <c r="D1" s="22"/>
      <c r="E1" s="22"/>
      <c r="F1" s="42" t="s">
        <v>35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1"/>
      <c r="C3" s="119">
        <v>91.531034482758656</v>
      </c>
      <c r="D3" s="118">
        <v>87.92307692307692</v>
      </c>
      <c r="E3" s="105"/>
      <c r="F3" s="101"/>
      <c r="G3" s="101"/>
      <c r="H3" s="101"/>
      <c r="I3" s="101"/>
      <c r="J3" s="101"/>
      <c r="K3" s="109"/>
      <c r="L3" s="15">
        <v>91</v>
      </c>
      <c r="M3" s="28">
        <f>AVERAGE(B3:K3)</f>
        <v>89.727055702917795</v>
      </c>
      <c r="N3" s="28">
        <f>MAX(B3:K3)-MIN(B3:K3)</f>
        <v>3.6079575596817364</v>
      </c>
      <c r="O3" s="84">
        <v>86</v>
      </c>
      <c r="P3" s="83">
        <v>96</v>
      </c>
      <c r="Q3" s="25">
        <f>M3/M3*100</f>
        <v>100</v>
      </c>
    </row>
    <row r="4" spans="1:18" ht="15.95" customHeight="1" x14ac:dyDescent="0.25">
      <c r="A4" s="31">
        <v>12</v>
      </c>
      <c r="B4" s="135">
        <v>89.85</v>
      </c>
      <c r="C4" s="119">
        <v>90.988461538461564</v>
      </c>
      <c r="D4" s="118">
        <v>89.583333333333329</v>
      </c>
      <c r="E4" s="118">
        <v>87.582999999999998</v>
      </c>
      <c r="F4" s="135"/>
      <c r="G4" s="135">
        <v>90.388235294117635</v>
      </c>
      <c r="H4" s="135">
        <v>88.911000000000001</v>
      </c>
      <c r="I4" s="135"/>
      <c r="J4" s="135">
        <v>89.96</v>
      </c>
      <c r="K4" s="135"/>
      <c r="L4" s="15">
        <v>91</v>
      </c>
      <c r="M4" s="28">
        <f>AVERAGE(B4:K4)</f>
        <v>89.609147166558941</v>
      </c>
      <c r="N4" s="28">
        <f>MAX(B4:K4)-MIN(B4:K4)</f>
        <v>3.4054615384615659</v>
      </c>
      <c r="O4" s="84">
        <v>86</v>
      </c>
      <c r="P4" s="83">
        <v>96</v>
      </c>
      <c r="Q4" s="25">
        <f t="shared" ref="Q4:Q20" si="0">M4/M$3*100</f>
        <v>99.868591992197707</v>
      </c>
    </row>
    <row r="5" spans="1:18" ht="15.95" customHeight="1" x14ac:dyDescent="0.25">
      <c r="A5" s="31">
        <v>1</v>
      </c>
      <c r="B5" s="30"/>
      <c r="C5" s="32"/>
      <c r="D5" s="28"/>
      <c r="E5" s="28"/>
      <c r="F5" s="30"/>
      <c r="G5" s="30"/>
      <c r="H5" s="30"/>
      <c r="I5" s="30"/>
      <c r="J5" s="30"/>
      <c r="K5" s="30"/>
      <c r="L5" s="15">
        <v>91</v>
      </c>
      <c r="M5" s="28"/>
      <c r="N5" s="28">
        <f>MAX(B5:K5)-MIN(B5:K5)</f>
        <v>0</v>
      </c>
      <c r="O5" s="84">
        <v>86</v>
      </c>
      <c r="P5" s="83">
        <v>96</v>
      </c>
      <c r="Q5" s="25">
        <f t="shared" si="0"/>
        <v>0</v>
      </c>
    </row>
    <row r="6" spans="1:18" ht="15.95" customHeight="1" x14ac:dyDescent="0.25">
      <c r="A6" s="31">
        <v>2</v>
      </c>
      <c r="B6" s="30"/>
      <c r="C6" s="32"/>
      <c r="D6" s="28"/>
      <c r="E6" s="28"/>
      <c r="F6" s="30"/>
      <c r="G6" s="30"/>
      <c r="H6" s="30"/>
      <c r="I6" s="30"/>
      <c r="J6" s="30"/>
      <c r="K6" s="30"/>
      <c r="L6" s="15">
        <v>91</v>
      </c>
      <c r="M6" s="28"/>
      <c r="N6" s="28">
        <f>MAX(B6:K6)-MIN(B6:K6)</f>
        <v>0</v>
      </c>
      <c r="O6" s="84">
        <v>86</v>
      </c>
      <c r="P6" s="83">
        <v>96</v>
      </c>
      <c r="Q6" s="25">
        <f t="shared" si="0"/>
        <v>0</v>
      </c>
    </row>
    <row r="7" spans="1:18" ht="15.95" customHeight="1" x14ac:dyDescent="0.25">
      <c r="A7" s="31">
        <v>3</v>
      </c>
      <c r="B7" s="30"/>
      <c r="C7" s="32"/>
      <c r="D7" s="28"/>
      <c r="E7" s="28"/>
      <c r="F7" s="30"/>
      <c r="G7" s="30"/>
      <c r="H7" s="30"/>
      <c r="I7" s="30"/>
      <c r="J7" s="28"/>
      <c r="K7" s="30"/>
      <c r="L7" s="15">
        <v>91</v>
      </c>
      <c r="M7" s="28"/>
      <c r="N7" s="28">
        <f>MAX(B5:K5)-MIN(B5:K5)</f>
        <v>0</v>
      </c>
      <c r="O7" s="84">
        <v>86</v>
      </c>
      <c r="P7" s="83">
        <v>96</v>
      </c>
      <c r="Q7" s="25">
        <f t="shared" si="0"/>
        <v>0</v>
      </c>
    </row>
    <row r="8" spans="1:18" ht="15.95" customHeight="1" x14ac:dyDescent="0.25">
      <c r="A8" s="31">
        <v>4</v>
      </c>
      <c r="B8" s="30"/>
      <c r="C8" s="32"/>
      <c r="D8" s="28"/>
      <c r="E8" s="28"/>
      <c r="F8" s="30"/>
      <c r="G8" s="30"/>
      <c r="H8" s="30"/>
      <c r="I8" s="30"/>
      <c r="J8" s="30"/>
      <c r="K8" s="30"/>
      <c r="L8" s="15">
        <v>91</v>
      </c>
      <c r="M8" s="28"/>
      <c r="N8" s="28">
        <f t="shared" ref="N8:N20" si="1">MAX(B8:K8)-MIN(B8:K8)</f>
        <v>0</v>
      </c>
      <c r="O8" s="84">
        <v>86</v>
      </c>
      <c r="P8" s="83">
        <v>96</v>
      </c>
      <c r="Q8" s="25">
        <f t="shared" si="0"/>
        <v>0</v>
      </c>
    </row>
    <row r="9" spans="1:18" ht="15.95" customHeight="1" x14ac:dyDescent="0.25">
      <c r="A9" s="31">
        <v>5</v>
      </c>
      <c r="B9" s="30"/>
      <c r="C9" s="32"/>
      <c r="D9" s="28"/>
      <c r="E9" s="28"/>
      <c r="F9" s="30"/>
      <c r="G9" s="30"/>
      <c r="H9" s="30"/>
      <c r="I9" s="30"/>
      <c r="J9" s="30"/>
      <c r="K9" s="30"/>
      <c r="L9" s="15">
        <v>91</v>
      </c>
      <c r="M9" s="28"/>
      <c r="N9" s="28">
        <f t="shared" si="1"/>
        <v>0</v>
      </c>
      <c r="O9" s="84">
        <v>86</v>
      </c>
      <c r="P9" s="83">
        <v>96</v>
      </c>
      <c r="Q9" s="25">
        <f t="shared" si="0"/>
        <v>0</v>
      </c>
    </row>
    <row r="10" spans="1:18" ht="15.95" customHeight="1" x14ac:dyDescent="0.25">
      <c r="A10" s="31">
        <v>6</v>
      </c>
      <c r="B10" s="30"/>
      <c r="C10" s="32"/>
      <c r="D10" s="28"/>
      <c r="E10" s="28"/>
      <c r="F10" s="30"/>
      <c r="G10" s="30"/>
      <c r="H10" s="30"/>
      <c r="I10" s="30"/>
      <c r="J10" s="30"/>
      <c r="K10" s="30"/>
      <c r="L10" s="15">
        <v>91</v>
      </c>
      <c r="M10" s="28"/>
      <c r="N10" s="28">
        <f t="shared" si="1"/>
        <v>0</v>
      </c>
      <c r="O10" s="84">
        <v>86</v>
      </c>
      <c r="P10" s="83">
        <v>96</v>
      </c>
      <c r="Q10" s="25">
        <f t="shared" si="0"/>
        <v>0</v>
      </c>
    </row>
    <row r="11" spans="1:18" ht="15.95" customHeight="1" x14ac:dyDescent="0.25">
      <c r="A11" s="31">
        <v>7</v>
      </c>
      <c r="B11" s="30"/>
      <c r="C11" s="32"/>
      <c r="D11" s="28"/>
      <c r="E11" s="28"/>
      <c r="F11" s="30"/>
      <c r="G11" s="30"/>
      <c r="H11" s="30"/>
      <c r="I11" s="30"/>
      <c r="J11" s="30"/>
      <c r="K11" s="30"/>
      <c r="L11" s="15">
        <v>91</v>
      </c>
      <c r="M11" s="28"/>
      <c r="N11" s="28">
        <f t="shared" si="1"/>
        <v>0</v>
      </c>
      <c r="O11" s="84">
        <v>86</v>
      </c>
      <c r="P11" s="83">
        <v>96</v>
      </c>
      <c r="Q11" s="25">
        <f t="shared" si="0"/>
        <v>0</v>
      </c>
    </row>
    <row r="12" spans="1:18" ht="15.95" customHeight="1" x14ac:dyDescent="0.25">
      <c r="A12" s="31">
        <v>8</v>
      </c>
      <c r="B12" s="30"/>
      <c r="C12" s="32"/>
      <c r="D12" s="28"/>
      <c r="E12" s="28"/>
      <c r="F12" s="30"/>
      <c r="G12" s="30"/>
      <c r="H12" s="30"/>
      <c r="I12" s="30"/>
      <c r="J12" s="30"/>
      <c r="K12" s="30"/>
      <c r="L12" s="15">
        <v>91</v>
      </c>
      <c r="M12" s="28"/>
      <c r="N12" s="28">
        <f t="shared" si="1"/>
        <v>0</v>
      </c>
      <c r="O12" s="84">
        <v>86</v>
      </c>
      <c r="P12" s="83">
        <v>96</v>
      </c>
      <c r="Q12" s="25">
        <f t="shared" si="0"/>
        <v>0</v>
      </c>
    </row>
    <row r="13" spans="1:18" ht="15.95" customHeight="1" x14ac:dyDescent="0.25">
      <c r="A13" s="31">
        <v>9</v>
      </c>
      <c r="B13" s="30"/>
      <c r="C13" s="32"/>
      <c r="D13" s="28"/>
      <c r="E13" s="28"/>
      <c r="F13" s="30"/>
      <c r="G13" s="30"/>
      <c r="H13" s="30"/>
      <c r="I13" s="30"/>
      <c r="J13" s="30"/>
      <c r="K13" s="30"/>
      <c r="L13" s="15">
        <v>91</v>
      </c>
      <c r="M13" s="28"/>
      <c r="N13" s="28">
        <f t="shared" si="1"/>
        <v>0</v>
      </c>
      <c r="O13" s="84">
        <v>86</v>
      </c>
      <c r="P13" s="83">
        <v>96</v>
      </c>
      <c r="Q13" s="25">
        <f t="shared" si="0"/>
        <v>0</v>
      </c>
    </row>
    <row r="14" spans="1:18" ht="15.95" customHeight="1" x14ac:dyDescent="0.25">
      <c r="A14" s="31">
        <v>10</v>
      </c>
      <c r="B14" s="30"/>
      <c r="C14" s="32"/>
      <c r="D14" s="28"/>
      <c r="E14" s="28"/>
      <c r="F14" s="30"/>
      <c r="G14" s="30"/>
      <c r="H14" s="30"/>
      <c r="I14" s="30"/>
      <c r="J14" s="30"/>
      <c r="K14" s="30"/>
      <c r="L14" s="15">
        <v>91</v>
      </c>
      <c r="M14" s="28"/>
      <c r="N14" s="28">
        <f t="shared" si="1"/>
        <v>0</v>
      </c>
      <c r="O14" s="84">
        <v>86</v>
      </c>
      <c r="P14" s="83">
        <v>96</v>
      </c>
      <c r="Q14" s="25">
        <f t="shared" si="0"/>
        <v>0</v>
      </c>
    </row>
    <row r="15" spans="1:18" ht="15.95" customHeight="1" x14ac:dyDescent="0.25">
      <c r="A15" s="31">
        <v>11</v>
      </c>
      <c r="B15" s="30"/>
      <c r="C15" s="32"/>
      <c r="D15" s="28"/>
      <c r="E15" s="28"/>
      <c r="F15" s="30"/>
      <c r="G15" s="30"/>
      <c r="H15" s="30"/>
      <c r="I15" s="30"/>
      <c r="J15" s="30"/>
      <c r="K15" s="30"/>
      <c r="L15" s="15">
        <v>91</v>
      </c>
      <c r="M15" s="28"/>
      <c r="N15" s="28">
        <f t="shared" si="1"/>
        <v>0</v>
      </c>
      <c r="O15" s="84">
        <v>86</v>
      </c>
      <c r="P15" s="83">
        <v>96</v>
      </c>
      <c r="Q15" s="25">
        <f t="shared" si="0"/>
        <v>0</v>
      </c>
      <c r="R15" s="24"/>
    </row>
    <row r="16" spans="1:18" ht="15.95" customHeight="1" x14ac:dyDescent="0.25">
      <c r="A16" s="31">
        <v>12</v>
      </c>
      <c r="B16" s="30"/>
      <c r="C16" s="32"/>
      <c r="D16" s="28"/>
      <c r="E16" s="28"/>
      <c r="F16" s="30"/>
      <c r="G16" s="30"/>
      <c r="H16" s="30"/>
      <c r="I16" s="30"/>
      <c r="J16" s="30"/>
      <c r="K16" s="30"/>
      <c r="L16" s="15">
        <v>91</v>
      </c>
      <c r="M16" s="28"/>
      <c r="N16" s="28">
        <f t="shared" si="1"/>
        <v>0</v>
      </c>
      <c r="O16" s="84">
        <v>86</v>
      </c>
      <c r="P16" s="83">
        <v>96</v>
      </c>
      <c r="Q16" s="25">
        <f t="shared" si="0"/>
        <v>0</v>
      </c>
      <c r="R16" s="24"/>
    </row>
    <row r="17" spans="1:18" ht="15.95" customHeight="1" x14ac:dyDescent="0.25">
      <c r="A17" s="31">
        <v>1</v>
      </c>
      <c r="B17" s="30"/>
      <c r="C17" s="32"/>
      <c r="D17" s="28"/>
      <c r="E17" s="28"/>
      <c r="F17" s="30"/>
      <c r="G17" s="30"/>
      <c r="H17" s="30"/>
      <c r="I17" s="30"/>
      <c r="J17" s="30"/>
      <c r="K17" s="30"/>
      <c r="L17" s="15">
        <v>91</v>
      </c>
      <c r="M17" s="28"/>
      <c r="N17" s="28">
        <f t="shared" si="1"/>
        <v>0</v>
      </c>
      <c r="O17" s="84">
        <v>86</v>
      </c>
      <c r="P17" s="83">
        <v>96</v>
      </c>
      <c r="Q17" s="25">
        <f t="shared" si="0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91</v>
      </c>
      <c r="M18" s="28"/>
      <c r="N18" s="28">
        <f t="shared" si="1"/>
        <v>0</v>
      </c>
      <c r="O18" s="84">
        <v>86</v>
      </c>
      <c r="P18" s="83">
        <v>96</v>
      </c>
      <c r="Q18" s="25">
        <f t="shared" si="0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91</v>
      </c>
      <c r="M19" s="28"/>
      <c r="N19" s="28">
        <f t="shared" si="1"/>
        <v>0</v>
      </c>
      <c r="O19" s="84">
        <v>86</v>
      </c>
      <c r="P19" s="83">
        <v>96</v>
      </c>
      <c r="Q19" s="25">
        <f t="shared" si="0"/>
        <v>0</v>
      </c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15">
        <v>91</v>
      </c>
      <c r="M20" s="28"/>
      <c r="N20" s="28">
        <f t="shared" si="1"/>
        <v>0</v>
      </c>
      <c r="O20" s="84">
        <v>86</v>
      </c>
      <c r="P20" s="83">
        <v>96</v>
      </c>
      <c r="Q20" s="25">
        <f t="shared" si="0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7D1-32AD-4F96-B21C-8C228C5EFAE6}">
  <sheetPr codeName="Sheet18"/>
  <dimension ref="A1:R20"/>
  <sheetViews>
    <sheetView topLeftCell="B1"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1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38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84.198245614035088</v>
      </c>
      <c r="D3" s="118">
        <v>83.714285714285708</v>
      </c>
      <c r="E3" s="105"/>
      <c r="F3" s="102"/>
      <c r="G3" s="102"/>
      <c r="H3" s="101"/>
      <c r="I3" s="102"/>
      <c r="J3" s="102"/>
      <c r="K3" s="110"/>
      <c r="L3" s="85">
        <v>82</v>
      </c>
      <c r="M3" s="28">
        <f>AVERAGE(B3:K3)</f>
        <v>83.956265664160398</v>
      </c>
      <c r="N3" s="28">
        <f t="shared" ref="N3:N20" si="0">MAX(B3:K3)-MIN(B3:K3)</f>
        <v>0.48395989974937947</v>
      </c>
      <c r="O3" s="84">
        <v>77</v>
      </c>
      <c r="P3" s="83">
        <v>87</v>
      </c>
      <c r="Q3" s="25">
        <f>M3/M3*100</f>
        <v>100</v>
      </c>
    </row>
    <row r="4" spans="1:18" ht="15.95" customHeight="1" x14ac:dyDescent="0.25">
      <c r="A4" s="31">
        <v>12</v>
      </c>
      <c r="B4" s="119">
        <v>82.2</v>
      </c>
      <c r="C4" s="119">
        <v>82.651190476190436</v>
      </c>
      <c r="D4" s="118">
        <v>83.904761904761898</v>
      </c>
      <c r="E4" s="118">
        <v>81.900000000000006</v>
      </c>
      <c r="F4" s="119"/>
      <c r="G4" s="119">
        <v>80.664705882352933</v>
      </c>
      <c r="H4" s="135">
        <v>83.096000000000004</v>
      </c>
      <c r="I4" s="119"/>
      <c r="J4" s="119">
        <v>82.6</v>
      </c>
      <c r="K4" s="119"/>
      <c r="L4" s="85">
        <v>82</v>
      </c>
      <c r="M4" s="28">
        <f>AVERAGE(B4:K4)</f>
        <v>82.430951180472192</v>
      </c>
      <c r="N4" s="28">
        <f t="shared" si="0"/>
        <v>3.2400560224089645</v>
      </c>
      <c r="O4" s="84">
        <v>77</v>
      </c>
      <c r="P4" s="83">
        <v>87</v>
      </c>
      <c r="Q4" s="25">
        <f t="shared" ref="Q4:Q20" si="1">M4/M$3*100</f>
        <v>98.183203514804092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0"/>
      <c r="I5" s="32"/>
      <c r="J5" s="32"/>
      <c r="K5" s="32"/>
      <c r="L5" s="85">
        <v>82</v>
      </c>
      <c r="M5" s="28"/>
      <c r="N5" s="28">
        <f t="shared" si="0"/>
        <v>0</v>
      </c>
      <c r="O5" s="84">
        <v>77</v>
      </c>
      <c r="P5" s="83">
        <v>87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0"/>
      <c r="I6" s="32"/>
      <c r="J6" s="32"/>
      <c r="K6" s="32"/>
      <c r="L6" s="85">
        <v>82</v>
      </c>
      <c r="M6" s="28"/>
      <c r="N6" s="28">
        <f t="shared" si="0"/>
        <v>0</v>
      </c>
      <c r="O6" s="84">
        <v>77</v>
      </c>
      <c r="P6" s="83">
        <v>87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0"/>
      <c r="I7" s="32"/>
      <c r="J7" s="28"/>
      <c r="K7" s="32"/>
      <c r="L7" s="85">
        <v>82</v>
      </c>
      <c r="M7" s="28"/>
      <c r="N7" s="28">
        <f t="shared" si="0"/>
        <v>0</v>
      </c>
      <c r="O7" s="84">
        <v>77</v>
      </c>
      <c r="P7" s="83">
        <v>87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0"/>
      <c r="I8" s="32"/>
      <c r="J8" s="32"/>
      <c r="K8" s="32"/>
      <c r="L8" s="85">
        <v>82</v>
      </c>
      <c r="M8" s="28"/>
      <c r="N8" s="28">
        <f t="shared" si="0"/>
        <v>0</v>
      </c>
      <c r="O8" s="84">
        <v>77</v>
      </c>
      <c r="P8" s="83">
        <v>87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0"/>
      <c r="I9" s="32"/>
      <c r="J9" s="32"/>
      <c r="K9" s="32"/>
      <c r="L9" s="85">
        <v>82</v>
      </c>
      <c r="M9" s="28"/>
      <c r="N9" s="28">
        <f t="shared" si="0"/>
        <v>0</v>
      </c>
      <c r="O9" s="84">
        <v>77</v>
      </c>
      <c r="P9" s="83">
        <v>87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0"/>
      <c r="I10" s="32"/>
      <c r="J10" s="32"/>
      <c r="K10" s="32"/>
      <c r="L10" s="85">
        <v>82</v>
      </c>
      <c r="M10" s="28"/>
      <c r="N10" s="28">
        <f t="shared" si="0"/>
        <v>0</v>
      </c>
      <c r="O10" s="84">
        <v>77</v>
      </c>
      <c r="P10" s="83">
        <v>87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0"/>
      <c r="I11" s="32"/>
      <c r="J11" s="32"/>
      <c r="K11" s="32"/>
      <c r="L11" s="85">
        <v>82</v>
      </c>
      <c r="M11" s="28"/>
      <c r="N11" s="28">
        <f t="shared" si="0"/>
        <v>0</v>
      </c>
      <c r="O11" s="84">
        <v>77</v>
      </c>
      <c r="P11" s="83">
        <v>87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0"/>
      <c r="I12" s="32"/>
      <c r="J12" s="32"/>
      <c r="K12" s="32"/>
      <c r="L12" s="85">
        <v>82</v>
      </c>
      <c r="M12" s="28"/>
      <c r="N12" s="28">
        <f t="shared" si="0"/>
        <v>0</v>
      </c>
      <c r="O12" s="84">
        <v>77</v>
      </c>
      <c r="P12" s="83">
        <v>87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0"/>
      <c r="I13" s="32"/>
      <c r="J13" s="32"/>
      <c r="K13" s="32"/>
      <c r="L13" s="85">
        <v>82</v>
      </c>
      <c r="M13" s="28"/>
      <c r="N13" s="28">
        <f t="shared" si="0"/>
        <v>0</v>
      </c>
      <c r="O13" s="84">
        <v>77</v>
      </c>
      <c r="P13" s="83">
        <v>87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0"/>
      <c r="I14" s="32"/>
      <c r="J14" s="32"/>
      <c r="K14" s="32"/>
      <c r="L14" s="85">
        <v>82</v>
      </c>
      <c r="M14" s="28"/>
      <c r="N14" s="28">
        <f t="shared" si="0"/>
        <v>0</v>
      </c>
      <c r="O14" s="84">
        <v>77</v>
      </c>
      <c r="P14" s="83">
        <v>87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0"/>
      <c r="I15" s="32"/>
      <c r="J15" s="32"/>
      <c r="K15" s="32"/>
      <c r="L15" s="85">
        <v>82</v>
      </c>
      <c r="M15" s="28"/>
      <c r="N15" s="28">
        <f t="shared" si="0"/>
        <v>0</v>
      </c>
      <c r="O15" s="84">
        <v>77</v>
      </c>
      <c r="P15" s="83">
        <v>87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0"/>
      <c r="I16" s="32"/>
      <c r="J16" s="32"/>
      <c r="K16" s="32"/>
      <c r="L16" s="85">
        <v>82</v>
      </c>
      <c r="M16" s="28"/>
      <c r="N16" s="28">
        <f t="shared" si="0"/>
        <v>0</v>
      </c>
      <c r="O16" s="84">
        <v>77</v>
      </c>
      <c r="P16" s="83">
        <v>87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0"/>
      <c r="I17" s="32"/>
      <c r="J17" s="32"/>
      <c r="K17" s="32"/>
      <c r="L17" s="85">
        <v>82</v>
      </c>
      <c r="M17" s="28"/>
      <c r="N17" s="28">
        <f t="shared" si="0"/>
        <v>0</v>
      </c>
      <c r="O17" s="84">
        <v>77</v>
      </c>
      <c r="P17" s="83">
        <v>87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82</v>
      </c>
      <c r="M18" s="28"/>
      <c r="N18" s="28">
        <f t="shared" si="0"/>
        <v>0</v>
      </c>
      <c r="O18" s="84">
        <v>77</v>
      </c>
      <c r="P18" s="83">
        <v>87</v>
      </c>
      <c r="Q18" s="25">
        <f t="shared" si="1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82</v>
      </c>
      <c r="M19" s="28"/>
      <c r="N19" s="28">
        <f t="shared" si="0"/>
        <v>0</v>
      </c>
      <c r="O19" s="84">
        <v>77</v>
      </c>
      <c r="P19" s="83">
        <v>87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82</v>
      </c>
      <c r="M20" s="28"/>
      <c r="N20" s="28">
        <f t="shared" si="0"/>
        <v>0</v>
      </c>
      <c r="O20" s="84">
        <v>77</v>
      </c>
      <c r="P20" s="83">
        <v>87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C7CB-F006-4A4E-A004-1D309A1C8314}">
  <sheetPr codeName="Sheet19"/>
  <dimension ref="A1:S20"/>
  <sheetViews>
    <sheetView zoomScale="76" zoomScaleNormal="76" workbookViewId="0">
      <selection activeCell="R45" sqref="R45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5" width="8.625" style="14" customWidth="1"/>
    <col min="6" max="6" width="9.5" style="14" customWidth="1"/>
    <col min="7" max="8" width="8.625" style="14" customWidth="1"/>
    <col min="9" max="9" width="8.875" style="14" customWidth="1"/>
    <col min="10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88</v>
      </c>
    </row>
    <row r="2" spans="1:19" s="86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86" customFormat="1" ht="15.95" customHeight="1" x14ac:dyDescent="0.25">
      <c r="A3" s="31">
        <v>11</v>
      </c>
      <c r="B3" s="102"/>
      <c r="C3" s="119">
        <v>71.653703703703712</v>
      </c>
      <c r="D3" s="118">
        <v>69.714285714285708</v>
      </c>
      <c r="E3" s="105"/>
      <c r="F3" s="102"/>
      <c r="G3" s="102"/>
      <c r="H3" s="102"/>
      <c r="I3" s="102"/>
      <c r="J3" s="102"/>
      <c r="K3" s="110"/>
      <c r="L3" s="85">
        <v>71</v>
      </c>
      <c r="M3" s="28">
        <f>AVERAGE(B3:K3)</f>
        <v>70.683994708994703</v>
      </c>
      <c r="N3" s="28">
        <f t="shared" ref="N3:N20" si="0">MAX(B3:K3)-MIN(B3:K3)</f>
        <v>1.9394179894180041</v>
      </c>
      <c r="O3" s="27">
        <v>67</v>
      </c>
      <c r="P3" s="26">
        <v>75</v>
      </c>
      <c r="Q3" s="25">
        <f>M3/M3*100</f>
        <v>100</v>
      </c>
    </row>
    <row r="4" spans="1:19" s="86" customFormat="1" ht="15.95" customHeight="1" x14ac:dyDescent="0.25">
      <c r="A4" s="31">
        <v>12</v>
      </c>
      <c r="B4" s="119">
        <v>71.3</v>
      </c>
      <c r="C4" s="119">
        <v>71.516438356164429</v>
      </c>
      <c r="D4" s="118">
        <v>69.45</v>
      </c>
      <c r="E4" s="118">
        <v>71.400000000000006</v>
      </c>
      <c r="F4" s="119"/>
      <c r="G4" s="119">
        <v>70.78235294117647</v>
      </c>
      <c r="H4" s="119">
        <v>71.477999999999994</v>
      </c>
      <c r="I4" s="119"/>
      <c r="J4" s="119">
        <v>71.040000000000006</v>
      </c>
      <c r="K4" s="119"/>
      <c r="L4" s="85">
        <v>71</v>
      </c>
      <c r="M4" s="28">
        <f>AVERAGE(B4:K4)</f>
        <v>70.995255899620133</v>
      </c>
      <c r="N4" s="28">
        <f t="shared" si="0"/>
        <v>2.0664383561644257</v>
      </c>
      <c r="O4" s="27">
        <v>67</v>
      </c>
      <c r="P4" s="26">
        <v>75</v>
      </c>
      <c r="Q4" s="25">
        <f t="shared" ref="Q4:Q20" si="1">M4/M$3*100</f>
        <v>100.44035597012717</v>
      </c>
    </row>
    <row r="5" spans="1:19" s="86" customFormat="1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85">
        <v>71</v>
      </c>
      <c r="M5" s="28"/>
      <c r="N5" s="28">
        <f t="shared" si="0"/>
        <v>0</v>
      </c>
      <c r="O5" s="27">
        <v>67</v>
      </c>
      <c r="P5" s="26">
        <v>75</v>
      </c>
      <c r="Q5" s="25">
        <f t="shared" si="1"/>
        <v>0</v>
      </c>
    </row>
    <row r="6" spans="1:19" s="86" customFormat="1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85">
        <v>71</v>
      </c>
      <c r="M6" s="28"/>
      <c r="N6" s="28">
        <f t="shared" si="0"/>
        <v>0</v>
      </c>
      <c r="O6" s="27">
        <v>67</v>
      </c>
      <c r="P6" s="26">
        <v>75</v>
      </c>
      <c r="Q6" s="25">
        <f t="shared" si="1"/>
        <v>0</v>
      </c>
    </row>
    <row r="7" spans="1:19" s="86" customFormat="1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71</v>
      </c>
      <c r="M7" s="28"/>
      <c r="N7" s="28">
        <f t="shared" si="0"/>
        <v>0</v>
      </c>
      <c r="O7" s="27">
        <v>67</v>
      </c>
      <c r="P7" s="26">
        <v>75</v>
      </c>
      <c r="Q7" s="25">
        <f t="shared" si="1"/>
        <v>0</v>
      </c>
    </row>
    <row r="8" spans="1:19" s="86" customFormat="1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71</v>
      </c>
      <c r="M8" s="28"/>
      <c r="N8" s="28">
        <f t="shared" si="0"/>
        <v>0</v>
      </c>
      <c r="O8" s="27">
        <v>67</v>
      </c>
      <c r="P8" s="26">
        <v>75</v>
      </c>
      <c r="Q8" s="25">
        <f t="shared" si="1"/>
        <v>0</v>
      </c>
    </row>
    <row r="9" spans="1:19" s="86" customFormat="1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71</v>
      </c>
      <c r="M9" s="28"/>
      <c r="N9" s="28">
        <f t="shared" si="0"/>
        <v>0</v>
      </c>
      <c r="O9" s="27">
        <v>67</v>
      </c>
      <c r="P9" s="26">
        <v>75</v>
      </c>
      <c r="Q9" s="25">
        <f t="shared" si="1"/>
        <v>0</v>
      </c>
    </row>
    <row r="10" spans="1:19" s="86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71</v>
      </c>
      <c r="M10" s="28"/>
      <c r="N10" s="28">
        <f t="shared" si="0"/>
        <v>0</v>
      </c>
      <c r="O10" s="27">
        <v>67</v>
      </c>
      <c r="P10" s="26">
        <v>75</v>
      </c>
      <c r="Q10" s="25">
        <f t="shared" si="1"/>
        <v>0</v>
      </c>
    </row>
    <row r="11" spans="1:19" s="86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71</v>
      </c>
      <c r="M11" s="28"/>
      <c r="N11" s="28">
        <f t="shared" si="0"/>
        <v>0</v>
      </c>
      <c r="O11" s="27">
        <v>67</v>
      </c>
      <c r="P11" s="26">
        <v>75</v>
      </c>
      <c r="Q11" s="25">
        <f t="shared" si="1"/>
        <v>0</v>
      </c>
    </row>
    <row r="12" spans="1:19" s="86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71</v>
      </c>
      <c r="M12" s="28"/>
      <c r="N12" s="28">
        <f t="shared" si="0"/>
        <v>0</v>
      </c>
      <c r="O12" s="27">
        <v>67</v>
      </c>
      <c r="P12" s="26">
        <v>75</v>
      </c>
      <c r="Q12" s="25">
        <f t="shared" si="1"/>
        <v>0</v>
      </c>
    </row>
    <row r="13" spans="1:19" s="86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71</v>
      </c>
      <c r="M13" s="28"/>
      <c r="N13" s="28">
        <f t="shared" si="0"/>
        <v>0</v>
      </c>
      <c r="O13" s="27">
        <v>67</v>
      </c>
      <c r="P13" s="26">
        <v>75</v>
      </c>
      <c r="Q13" s="25">
        <f t="shared" si="1"/>
        <v>0</v>
      </c>
    </row>
    <row r="14" spans="1:19" s="86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71</v>
      </c>
      <c r="M14" s="28"/>
      <c r="N14" s="28">
        <f t="shared" si="0"/>
        <v>0</v>
      </c>
      <c r="O14" s="27">
        <v>67</v>
      </c>
      <c r="P14" s="26">
        <v>75</v>
      </c>
      <c r="Q14" s="25">
        <f t="shared" si="1"/>
        <v>0</v>
      </c>
    </row>
    <row r="15" spans="1:19" s="86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71</v>
      </c>
      <c r="M15" s="28"/>
      <c r="N15" s="28">
        <f t="shared" si="0"/>
        <v>0</v>
      </c>
      <c r="O15" s="27">
        <v>67</v>
      </c>
      <c r="P15" s="26">
        <v>75</v>
      </c>
      <c r="Q15" s="25">
        <f t="shared" si="1"/>
        <v>0</v>
      </c>
      <c r="R15" s="87"/>
    </row>
    <row r="16" spans="1:19" s="86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71</v>
      </c>
      <c r="M16" s="28"/>
      <c r="N16" s="28">
        <f t="shared" si="0"/>
        <v>0</v>
      </c>
      <c r="O16" s="27">
        <v>67</v>
      </c>
      <c r="P16" s="26">
        <v>75</v>
      </c>
      <c r="Q16" s="25">
        <f t="shared" si="1"/>
        <v>0</v>
      </c>
      <c r="R16" s="87"/>
    </row>
    <row r="17" spans="1:18" s="86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71</v>
      </c>
      <c r="M17" s="28"/>
      <c r="N17" s="28">
        <f t="shared" si="0"/>
        <v>0</v>
      </c>
      <c r="O17" s="27">
        <v>67</v>
      </c>
      <c r="P17" s="26">
        <v>75</v>
      </c>
      <c r="Q17" s="25">
        <f t="shared" si="1"/>
        <v>0</v>
      </c>
      <c r="R17" s="87"/>
    </row>
    <row r="18" spans="1:18" s="86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71</v>
      </c>
      <c r="M18" s="28"/>
      <c r="N18" s="28">
        <f t="shared" si="0"/>
        <v>0</v>
      </c>
      <c r="O18" s="27">
        <v>67</v>
      </c>
      <c r="P18" s="26">
        <v>75</v>
      </c>
      <c r="Q18" s="25">
        <f t="shared" si="1"/>
        <v>0</v>
      </c>
      <c r="R18" s="87"/>
    </row>
    <row r="19" spans="1:18" s="86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71</v>
      </c>
      <c r="M19" s="28"/>
      <c r="N19" s="28">
        <f t="shared" si="0"/>
        <v>0</v>
      </c>
      <c r="O19" s="27">
        <v>67</v>
      </c>
      <c r="P19" s="26">
        <v>75</v>
      </c>
      <c r="Q19" s="25">
        <f t="shared" si="1"/>
        <v>0</v>
      </c>
    </row>
    <row r="20" spans="1:18" s="86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71</v>
      </c>
      <c r="M20" s="28"/>
      <c r="N20" s="28">
        <f t="shared" si="0"/>
        <v>0</v>
      </c>
      <c r="O20" s="27">
        <v>67</v>
      </c>
      <c r="P20" s="26">
        <v>75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58DE-26D7-48FF-9425-C26640A128AC}">
  <sheetPr codeName="Sheet2"/>
  <dimension ref="A1:R20"/>
  <sheetViews>
    <sheetView zoomScale="76" zoomScaleNormal="76" zoomScaleSheetLayoutView="70" workbookViewId="0">
      <selection activeCell="C3" sqref="C3:D3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5" width="10.5" style="14" customWidth="1"/>
    <col min="6" max="6" width="9.5" style="14" customWidth="1"/>
    <col min="7" max="7" width="9.625" style="14" customWidth="1"/>
    <col min="8" max="8" width="10.25" style="14" customWidth="1"/>
    <col min="9" max="9" width="9.5" style="14" customWidth="1"/>
    <col min="10" max="10" width="9.75" style="14" customWidth="1"/>
    <col min="11" max="11" width="10.375" style="14" customWidth="1"/>
    <col min="12" max="12" width="6.875" style="14" customWidth="1"/>
    <col min="13" max="13" width="9.75" style="14" customWidth="1"/>
    <col min="14" max="14" width="6.7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141.74920634920633</v>
      </c>
      <c r="D3" s="118">
        <v>141.29166666666666</v>
      </c>
      <c r="E3" s="105"/>
      <c r="F3" s="102"/>
      <c r="G3" s="102"/>
      <c r="H3" s="102"/>
      <c r="I3" s="102"/>
      <c r="J3" s="102"/>
      <c r="K3" s="110"/>
      <c r="L3" s="29">
        <v>141</v>
      </c>
      <c r="M3" s="28">
        <f>AVERAGE(B3:K3)</f>
        <v>141.52043650793649</v>
      </c>
      <c r="N3" s="28">
        <f t="shared" ref="N3:N20" si="0">MAX(B3:K3)-MIN(B3:K3)</f>
        <v>0.45753968253967514</v>
      </c>
      <c r="O3" s="27">
        <v>139</v>
      </c>
      <c r="P3" s="26">
        <v>143</v>
      </c>
      <c r="Q3" s="25">
        <f>M3/M3*100</f>
        <v>100</v>
      </c>
    </row>
    <row r="4" spans="1:18" ht="15.95" customHeight="1" x14ac:dyDescent="0.25">
      <c r="A4" s="31">
        <v>12</v>
      </c>
      <c r="B4" s="119">
        <v>140.98499999999996</v>
      </c>
      <c r="C4" s="119">
        <v>141.70000000000007</v>
      </c>
      <c r="D4" s="118">
        <v>141.65714285714287</v>
      </c>
      <c r="E4" s="118">
        <v>142.30000000000001</v>
      </c>
      <c r="F4" s="119"/>
      <c r="G4" s="119">
        <v>141.29058823529408</v>
      </c>
      <c r="H4" s="119">
        <v>141.69999999999999</v>
      </c>
      <c r="I4" s="119"/>
      <c r="J4" s="119">
        <v>141.62</v>
      </c>
      <c r="K4" s="119"/>
      <c r="L4" s="29">
        <v>141</v>
      </c>
      <c r="M4" s="28">
        <f>AVERAGE(B4:K4)</f>
        <v>141.60753301320531</v>
      </c>
      <c r="N4" s="28">
        <f t="shared" si="0"/>
        <v>1.3150000000000546</v>
      </c>
      <c r="O4" s="27">
        <v>139</v>
      </c>
      <c r="P4" s="26">
        <v>143</v>
      </c>
      <c r="Q4" s="25">
        <f t="shared" ref="Q4:Q20" si="1">M4/M$3*100</f>
        <v>100.06154341197495</v>
      </c>
    </row>
    <row r="5" spans="1:18" ht="15.95" customHeight="1" x14ac:dyDescent="0.25">
      <c r="A5" s="31">
        <v>1</v>
      </c>
      <c r="B5" s="32"/>
      <c r="C5" s="32"/>
      <c r="D5" s="28"/>
      <c r="E5" s="32"/>
      <c r="F5" s="32"/>
      <c r="G5" s="32"/>
      <c r="H5" s="32"/>
      <c r="I5" s="32"/>
      <c r="J5" s="32"/>
      <c r="K5" s="32"/>
      <c r="L5" s="29">
        <v>141</v>
      </c>
      <c r="M5" s="28"/>
      <c r="N5" s="28">
        <f t="shared" si="0"/>
        <v>0</v>
      </c>
      <c r="O5" s="27">
        <v>139</v>
      </c>
      <c r="P5" s="26">
        <v>143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32"/>
      <c r="F6" s="32"/>
      <c r="G6" s="32"/>
      <c r="H6" s="32"/>
      <c r="I6" s="32"/>
      <c r="J6" s="32"/>
      <c r="K6" s="32"/>
      <c r="L6" s="29">
        <v>141</v>
      </c>
      <c r="M6" s="28"/>
      <c r="N6" s="28">
        <f t="shared" si="0"/>
        <v>0</v>
      </c>
      <c r="O6" s="27">
        <v>139</v>
      </c>
      <c r="P6" s="26">
        <v>143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32"/>
      <c r="F7" s="32"/>
      <c r="G7" s="32"/>
      <c r="H7" s="32"/>
      <c r="I7" s="32"/>
      <c r="J7" s="32"/>
      <c r="K7" s="32"/>
      <c r="L7" s="29">
        <v>141</v>
      </c>
      <c r="M7" s="28"/>
      <c r="N7" s="28">
        <f t="shared" si="0"/>
        <v>0</v>
      </c>
      <c r="O7" s="27">
        <v>139</v>
      </c>
      <c r="P7" s="26">
        <v>143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32"/>
      <c r="F8" s="32"/>
      <c r="G8" s="32"/>
      <c r="H8" s="32"/>
      <c r="I8" s="32"/>
      <c r="J8" s="32"/>
      <c r="K8" s="32"/>
      <c r="L8" s="29">
        <v>141</v>
      </c>
      <c r="M8" s="28"/>
      <c r="N8" s="28">
        <f t="shared" si="0"/>
        <v>0</v>
      </c>
      <c r="O8" s="27">
        <v>139</v>
      </c>
      <c r="P8" s="26">
        <v>143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32"/>
      <c r="F9" s="32"/>
      <c r="G9" s="32"/>
      <c r="H9" s="32"/>
      <c r="I9" s="32"/>
      <c r="J9" s="32"/>
      <c r="K9" s="32"/>
      <c r="L9" s="29">
        <v>141</v>
      </c>
      <c r="M9" s="28"/>
      <c r="N9" s="28">
        <f t="shared" si="0"/>
        <v>0</v>
      </c>
      <c r="O9" s="27">
        <v>139</v>
      </c>
      <c r="P9" s="26">
        <v>143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32"/>
      <c r="F10" s="32"/>
      <c r="G10" s="32"/>
      <c r="H10" s="32"/>
      <c r="I10" s="32"/>
      <c r="J10" s="32"/>
      <c r="K10" s="32"/>
      <c r="L10" s="29">
        <v>141</v>
      </c>
      <c r="M10" s="28"/>
      <c r="N10" s="28">
        <f t="shared" si="0"/>
        <v>0</v>
      </c>
      <c r="O10" s="27">
        <v>139</v>
      </c>
      <c r="P10" s="26">
        <v>143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32"/>
      <c r="F11" s="32"/>
      <c r="G11" s="32"/>
      <c r="H11" s="32"/>
      <c r="I11" s="32"/>
      <c r="J11" s="32"/>
      <c r="K11" s="32"/>
      <c r="L11" s="29">
        <v>141</v>
      </c>
      <c r="M11" s="28"/>
      <c r="N11" s="28">
        <f t="shared" si="0"/>
        <v>0</v>
      </c>
      <c r="O11" s="27">
        <v>139</v>
      </c>
      <c r="P11" s="26">
        <v>143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32"/>
      <c r="F12" s="32"/>
      <c r="G12" s="32"/>
      <c r="H12" s="32"/>
      <c r="I12" s="32"/>
      <c r="J12" s="32"/>
      <c r="K12" s="32"/>
      <c r="L12" s="29">
        <v>141</v>
      </c>
      <c r="M12" s="28"/>
      <c r="N12" s="28">
        <f t="shared" si="0"/>
        <v>0</v>
      </c>
      <c r="O12" s="27">
        <v>139</v>
      </c>
      <c r="P12" s="26">
        <v>143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32"/>
      <c r="F13" s="32"/>
      <c r="G13" s="32"/>
      <c r="H13" s="32"/>
      <c r="I13" s="32"/>
      <c r="J13" s="32"/>
      <c r="K13" s="32"/>
      <c r="L13" s="29">
        <v>141</v>
      </c>
      <c r="M13" s="28"/>
      <c r="N13" s="28">
        <f t="shared" si="0"/>
        <v>0</v>
      </c>
      <c r="O13" s="27">
        <v>139</v>
      </c>
      <c r="P13" s="26">
        <v>143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32"/>
      <c r="F14" s="32"/>
      <c r="G14" s="32"/>
      <c r="H14" s="32"/>
      <c r="I14" s="32"/>
      <c r="J14" s="32"/>
      <c r="K14" s="32"/>
      <c r="L14" s="29">
        <v>141</v>
      </c>
      <c r="M14" s="28"/>
      <c r="N14" s="28">
        <f t="shared" si="0"/>
        <v>0</v>
      </c>
      <c r="O14" s="27">
        <v>139</v>
      </c>
      <c r="P14" s="26">
        <v>143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32"/>
      <c r="F15" s="32"/>
      <c r="G15" s="32"/>
      <c r="H15" s="32"/>
      <c r="I15" s="32"/>
      <c r="J15" s="32"/>
      <c r="K15" s="32"/>
      <c r="L15" s="29">
        <v>141</v>
      </c>
      <c r="M15" s="28"/>
      <c r="N15" s="28">
        <f t="shared" si="0"/>
        <v>0</v>
      </c>
      <c r="O15" s="27">
        <v>139</v>
      </c>
      <c r="P15" s="26">
        <v>143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32"/>
      <c r="F16" s="32"/>
      <c r="G16" s="32"/>
      <c r="H16" s="32"/>
      <c r="I16" s="32"/>
      <c r="J16" s="32"/>
      <c r="K16" s="32"/>
      <c r="L16" s="29">
        <v>141</v>
      </c>
      <c r="M16" s="28"/>
      <c r="N16" s="28">
        <f t="shared" si="0"/>
        <v>0</v>
      </c>
      <c r="O16" s="27">
        <v>139</v>
      </c>
      <c r="P16" s="26">
        <v>143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9">
        <v>141</v>
      </c>
      <c r="M17" s="28"/>
      <c r="N17" s="28">
        <f t="shared" si="0"/>
        <v>0</v>
      </c>
      <c r="O17" s="27">
        <v>139</v>
      </c>
      <c r="P17" s="26">
        <v>143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141</v>
      </c>
      <c r="M18" s="28"/>
      <c r="N18" s="28">
        <f t="shared" si="0"/>
        <v>0</v>
      </c>
      <c r="O18" s="27">
        <v>139</v>
      </c>
      <c r="P18" s="26">
        <v>143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141</v>
      </c>
      <c r="M19" s="28"/>
      <c r="N19" s="28">
        <f t="shared" si="0"/>
        <v>0</v>
      </c>
      <c r="O19" s="27">
        <v>139</v>
      </c>
      <c r="P19" s="26">
        <v>143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141</v>
      </c>
      <c r="M20" s="28"/>
      <c r="N20" s="28">
        <f t="shared" si="0"/>
        <v>0</v>
      </c>
      <c r="O20" s="27">
        <v>139</v>
      </c>
      <c r="P20" s="26">
        <v>143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DEE-B7EF-4B4F-9041-BDD708AE29E5}">
  <sheetPr codeName="Sheet20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3" width="10.5" style="14" customWidth="1"/>
    <col min="4" max="4" width="10.375" style="14" customWidth="1"/>
    <col min="5" max="5" width="9.625" style="14" customWidth="1"/>
    <col min="6" max="6" width="9.5" style="14" customWidth="1"/>
    <col min="7" max="7" width="10.25" style="14" customWidth="1"/>
    <col min="8" max="8" width="9.75" style="14" customWidth="1"/>
    <col min="9" max="10" width="10.625" style="14" customWidth="1"/>
    <col min="11" max="11" width="9.62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76.918518518518525</v>
      </c>
      <c r="D3" s="118">
        <v>74.733333333333334</v>
      </c>
      <c r="E3" s="105"/>
      <c r="F3" s="102"/>
      <c r="G3" s="102"/>
      <c r="H3" s="102"/>
      <c r="I3" s="102"/>
      <c r="J3" s="102"/>
      <c r="K3" s="110"/>
      <c r="L3" s="15">
        <v>76</v>
      </c>
      <c r="M3" s="28">
        <f>AVERAGE(B3:K3)</f>
        <v>75.82592592592593</v>
      </c>
      <c r="N3" s="28">
        <f t="shared" ref="N3:N20" si="0">MAX(B3:K3)-MIN(B3:K3)</f>
        <v>2.1851851851851904</v>
      </c>
      <c r="O3" s="84">
        <v>72</v>
      </c>
      <c r="P3" s="83">
        <v>80</v>
      </c>
      <c r="Q3" s="25">
        <f>M3/M3*100</f>
        <v>100</v>
      </c>
    </row>
    <row r="4" spans="1:18" ht="15.95" customHeight="1" x14ac:dyDescent="0.25">
      <c r="A4" s="31">
        <v>12</v>
      </c>
      <c r="B4" s="119">
        <v>76</v>
      </c>
      <c r="C4" s="119">
        <v>77.01216216216217</v>
      </c>
      <c r="D4" s="118">
        <v>75.875</v>
      </c>
      <c r="E4" s="118">
        <v>77.2</v>
      </c>
      <c r="F4" s="119"/>
      <c r="G4" s="119">
        <v>75.594117647058823</v>
      </c>
      <c r="H4" s="119">
        <v>76.260999999999996</v>
      </c>
      <c r="I4" s="119"/>
      <c r="J4" s="119">
        <v>77.599999999999994</v>
      </c>
      <c r="K4" s="119"/>
      <c r="L4" s="15">
        <v>76</v>
      </c>
      <c r="M4" s="28">
        <f>AVERAGE(B4:K4)</f>
        <v>76.506039972745853</v>
      </c>
      <c r="N4" s="28">
        <f t="shared" si="0"/>
        <v>2.0058823529411711</v>
      </c>
      <c r="O4" s="84">
        <v>72</v>
      </c>
      <c r="P4" s="83">
        <v>80</v>
      </c>
      <c r="Q4" s="25">
        <f t="shared" ref="Q4:Q20" si="1">M4/M$3*100</f>
        <v>100.89694130142813</v>
      </c>
    </row>
    <row r="5" spans="1:18" ht="15.95" customHeight="1" x14ac:dyDescent="0.3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15">
        <v>76</v>
      </c>
      <c r="M5" s="28"/>
      <c r="N5" s="88">
        <f t="shared" si="0"/>
        <v>0</v>
      </c>
      <c r="O5" s="84">
        <v>72</v>
      </c>
      <c r="P5" s="83">
        <v>80</v>
      </c>
      <c r="Q5" s="25">
        <f t="shared" si="1"/>
        <v>0</v>
      </c>
    </row>
    <row r="6" spans="1:18" ht="15.95" customHeight="1" x14ac:dyDescent="0.3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15">
        <v>76</v>
      </c>
      <c r="M6" s="28"/>
      <c r="N6" s="88">
        <f t="shared" si="0"/>
        <v>0</v>
      </c>
      <c r="O6" s="84">
        <v>72</v>
      </c>
      <c r="P6" s="83">
        <v>80</v>
      </c>
      <c r="Q6" s="25">
        <f t="shared" si="1"/>
        <v>0</v>
      </c>
    </row>
    <row r="7" spans="1:18" ht="15.95" customHeight="1" x14ac:dyDescent="0.3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76</v>
      </c>
      <c r="M7" s="28"/>
      <c r="N7" s="88">
        <f t="shared" si="0"/>
        <v>0</v>
      </c>
      <c r="O7" s="84">
        <v>72</v>
      </c>
      <c r="P7" s="83">
        <v>80</v>
      </c>
      <c r="Q7" s="25">
        <f t="shared" si="1"/>
        <v>0</v>
      </c>
    </row>
    <row r="8" spans="1:18" ht="15.95" customHeight="1" x14ac:dyDescent="0.3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76</v>
      </c>
      <c r="M8" s="28"/>
      <c r="N8" s="88">
        <f t="shared" si="0"/>
        <v>0</v>
      </c>
      <c r="O8" s="84">
        <v>72</v>
      </c>
      <c r="P8" s="83">
        <v>80</v>
      </c>
      <c r="Q8" s="25">
        <f t="shared" si="1"/>
        <v>0</v>
      </c>
    </row>
    <row r="9" spans="1:18" ht="15.95" customHeight="1" x14ac:dyDescent="0.3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76</v>
      </c>
      <c r="M9" s="28"/>
      <c r="N9" s="88">
        <f t="shared" si="0"/>
        <v>0</v>
      </c>
      <c r="O9" s="84">
        <v>72</v>
      </c>
      <c r="P9" s="83">
        <v>80</v>
      </c>
      <c r="Q9" s="25">
        <f t="shared" si="1"/>
        <v>0</v>
      </c>
    </row>
    <row r="10" spans="1:18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76</v>
      </c>
      <c r="M10" s="28"/>
      <c r="N10" s="88">
        <f t="shared" si="0"/>
        <v>0</v>
      </c>
      <c r="O10" s="84">
        <v>72</v>
      </c>
      <c r="P10" s="83">
        <v>80</v>
      </c>
      <c r="Q10" s="25">
        <f t="shared" si="1"/>
        <v>0</v>
      </c>
    </row>
    <row r="11" spans="1:18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76</v>
      </c>
      <c r="M11" s="28"/>
      <c r="N11" s="88">
        <f t="shared" si="0"/>
        <v>0</v>
      </c>
      <c r="O11" s="84">
        <v>72</v>
      </c>
      <c r="P11" s="83">
        <v>80</v>
      </c>
      <c r="Q11" s="25">
        <f t="shared" si="1"/>
        <v>0</v>
      </c>
    </row>
    <row r="12" spans="1:18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76</v>
      </c>
      <c r="M12" s="28"/>
      <c r="N12" s="88">
        <f t="shared" si="0"/>
        <v>0</v>
      </c>
      <c r="O12" s="84">
        <v>72</v>
      </c>
      <c r="P12" s="83">
        <v>80</v>
      </c>
      <c r="Q12" s="25">
        <f t="shared" si="1"/>
        <v>0</v>
      </c>
    </row>
    <row r="13" spans="1:18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76</v>
      </c>
      <c r="M13" s="28"/>
      <c r="N13" s="88">
        <f t="shared" si="0"/>
        <v>0</v>
      </c>
      <c r="O13" s="84">
        <v>72</v>
      </c>
      <c r="P13" s="83">
        <v>80</v>
      </c>
      <c r="Q13" s="25">
        <f t="shared" si="1"/>
        <v>0</v>
      </c>
    </row>
    <row r="14" spans="1:18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76</v>
      </c>
      <c r="M14" s="28"/>
      <c r="N14" s="88">
        <f t="shared" si="0"/>
        <v>0</v>
      </c>
      <c r="O14" s="84">
        <v>72</v>
      </c>
      <c r="P14" s="83">
        <v>80</v>
      </c>
      <c r="Q14" s="25">
        <f t="shared" si="1"/>
        <v>0</v>
      </c>
    </row>
    <row r="15" spans="1:18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76</v>
      </c>
      <c r="M15" s="28"/>
      <c r="N15" s="88">
        <f t="shared" si="0"/>
        <v>0</v>
      </c>
      <c r="O15" s="84">
        <v>72</v>
      </c>
      <c r="P15" s="83">
        <v>80</v>
      </c>
      <c r="Q15" s="25">
        <f t="shared" si="1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76</v>
      </c>
      <c r="M16" s="28"/>
      <c r="N16" s="88">
        <f t="shared" si="0"/>
        <v>0</v>
      </c>
      <c r="O16" s="84">
        <v>72</v>
      </c>
      <c r="P16" s="83">
        <v>80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76</v>
      </c>
      <c r="M17" s="28"/>
      <c r="N17" s="88">
        <f t="shared" si="0"/>
        <v>0</v>
      </c>
      <c r="O17" s="84">
        <v>72</v>
      </c>
      <c r="P17" s="83">
        <v>80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76</v>
      </c>
      <c r="M18" s="28"/>
      <c r="N18" s="88">
        <f t="shared" si="0"/>
        <v>0</v>
      </c>
      <c r="O18" s="84">
        <v>72</v>
      </c>
      <c r="P18" s="83">
        <v>80</v>
      </c>
      <c r="Q18" s="25">
        <f t="shared" si="1"/>
        <v>0</v>
      </c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76</v>
      </c>
      <c r="M19" s="28"/>
      <c r="N19" s="88">
        <f t="shared" si="0"/>
        <v>0</v>
      </c>
      <c r="O19" s="84">
        <v>72</v>
      </c>
      <c r="P19" s="83">
        <v>80</v>
      </c>
      <c r="Q19" s="25">
        <f t="shared" si="1"/>
        <v>0</v>
      </c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76</v>
      </c>
      <c r="M20" s="28"/>
      <c r="N20" s="88">
        <f t="shared" si="0"/>
        <v>0</v>
      </c>
      <c r="O20" s="84">
        <v>72</v>
      </c>
      <c r="P20" s="83">
        <v>80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A78C-F84B-4938-8995-A2C22A253A7C}">
  <sheetPr codeName="Sheet21"/>
  <dimension ref="A1:R20"/>
  <sheetViews>
    <sheetView topLeftCell="B1" zoomScale="76" zoomScaleNormal="76" zoomScaleSheetLayoutView="70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9.75" style="14" customWidth="1"/>
    <col min="3" max="4" width="10.5" style="14" customWidth="1"/>
    <col min="5" max="5" width="10.75" style="14" customWidth="1"/>
    <col min="6" max="6" width="9.5" style="14" customWidth="1"/>
    <col min="7" max="7" width="10.25" style="14" customWidth="1"/>
    <col min="8" max="8" width="10.375" style="14" customWidth="1"/>
    <col min="9" max="9" width="10.625" style="14" customWidth="1"/>
    <col min="10" max="10" width="10.75" style="14" customWidth="1"/>
    <col min="11" max="11" width="10.375" style="14" customWidth="1"/>
    <col min="12" max="12" width="6.875" style="14" customWidth="1"/>
    <col min="13" max="13" width="9.75" style="14" customWidth="1"/>
    <col min="14" max="14" width="7.62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A1" s="89"/>
      <c r="B1" s="89"/>
      <c r="C1" s="89"/>
      <c r="D1" s="89"/>
      <c r="E1" s="89"/>
      <c r="F1" s="42" t="s">
        <v>42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84" t="s">
        <v>72</v>
      </c>
      <c r="P2" s="83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278.06981132075475</v>
      </c>
      <c r="D3" s="118">
        <v>274.15384615384613</v>
      </c>
      <c r="E3" s="105"/>
      <c r="F3" s="102"/>
      <c r="G3" s="102"/>
      <c r="H3" s="102"/>
      <c r="I3" s="102"/>
      <c r="J3" s="102"/>
      <c r="K3" s="110"/>
      <c r="L3" s="85">
        <v>275</v>
      </c>
      <c r="M3" s="28">
        <f>AVERAGE(B3:K3)</f>
        <v>276.11182873730047</v>
      </c>
      <c r="N3" s="28">
        <f t="shared" ref="N3:N20" si="0">MAX(B3:K3)-MIN(B3:K3)</f>
        <v>3.9159651669086202</v>
      </c>
      <c r="O3" s="84">
        <v>261</v>
      </c>
      <c r="P3" s="83">
        <v>289</v>
      </c>
      <c r="Q3" s="25">
        <f>M3/M3*100</f>
        <v>100</v>
      </c>
    </row>
    <row r="4" spans="1:18" ht="15.95" customHeight="1" x14ac:dyDescent="0.25">
      <c r="A4" s="31">
        <v>12</v>
      </c>
      <c r="B4" s="119">
        <v>273.64999999999998</v>
      </c>
      <c r="C4" s="119">
        <v>279.21249999999998</v>
      </c>
      <c r="D4" s="118">
        <v>277.29411764705884</v>
      </c>
      <c r="E4" s="118">
        <v>272.60000000000002</v>
      </c>
      <c r="F4" s="119"/>
      <c r="G4" s="119">
        <v>276.15882352941179</v>
      </c>
      <c r="H4" s="119">
        <v>275.88600000000002</v>
      </c>
      <c r="I4" s="119"/>
      <c r="J4" s="119">
        <v>276.98</v>
      </c>
      <c r="K4" s="119"/>
      <c r="L4" s="85">
        <v>275</v>
      </c>
      <c r="M4" s="28">
        <f>AVERAGE(B4:K4)</f>
        <v>275.96877731092434</v>
      </c>
      <c r="N4" s="28">
        <f t="shared" si="0"/>
        <v>6.6124999999999545</v>
      </c>
      <c r="O4" s="84">
        <v>261</v>
      </c>
      <c r="P4" s="83">
        <v>289</v>
      </c>
      <c r="Q4" s="25">
        <f t="shared" ref="Q4:Q20" si="1">M4/M$3*100</f>
        <v>99.948190764941032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85">
        <v>275</v>
      </c>
      <c r="M5" s="28"/>
      <c r="N5" s="28">
        <f t="shared" si="0"/>
        <v>0</v>
      </c>
      <c r="O5" s="84">
        <v>261</v>
      </c>
      <c r="P5" s="83">
        <v>289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85">
        <v>275</v>
      </c>
      <c r="M6" s="28"/>
      <c r="N6" s="28">
        <f t="shared" si="0"/>
        <v>0</v>
      </c>
      <c r="O6" s="84">
        <v>261</v>
      </c>
      <c r="P6" s="83">
        <v>289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275</v>
      </c>
      <c r="M7" s="28"/>
      <c r="N7" s="28">
        <f t="shared" si="0"/>
        <v>0</v>
      </c>
      <c r="O7" s="84">
        <v>261</v>
      </c>
      <c r="P7" s="83">
        <v>289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275</v>
      </c>
      <c r="M8" s="28"/>
      <c r="N8" s="28">
        <f t="shared" si="0"/>
        <v>0</v>
      </c>
      <c r="O8" s="84">
        <v>261</v>
      </c>
      <c r="P8" s="83">
        <v>289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275</v>
      </c>
      <c r="M9" s="28"/>
      <c r="N9" s="28">
        <f t="shared" si="0"/>
        <v>0</v>
      </c>
      <c r="O9" s="84">
        <v>261</v>
      </c>
      <c r="P9" s="83">
        <v>289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275</v>
      </c>
      <c r="M10" s="28"/>
      <c r="N10" s="28">
        <f t="shared" si="0"/>
        <v>0</v>
      </c>
      <c r="O10" s="84">
        <v>261</v>
      </c>
      <c r="P10" s="83">
        <v>289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275</v>
      </c>
      <c r="M11" s="28"/>
      <c r="N11" s="28">
        <f t="shared" si="0"/>
        <v>0</v>
      </c>
      <c r="O11" s="84">
        <v>261</v>
      </c>
      <c r="P11" s="83">
        <v>289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275</v>
      </c>
      <c r="M12" s="28"/>
      <c r="N12" s="28">
        <f t="shared" si="0"/>
        <v>0</v>
      </c>
      <c r="O12" s="84">
        <v>261</v>
      </c>
      <c r="P12" s="83">
        <v>289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275</v>
      </c>
      <c r="M13" s="28"/>
      <c r="N13" s="28">
        <f t="shared" si="0"/>
        <v>0</v>
      </c>
      <c r="O13" s="84">
        <v>261</v>
      </c>
      <c r="P13" s="83">
        <v>289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275</v>
      </c>
      <c r="M14" s="28"/>
      <c r="N14" s="28">
        <f t="shared" si="0"/>
        <v>0</v>
      </c>
      <c r="O14" s="84">
        <v>261</v>
      </c>
      <c r="P14" s="83">
        <v>289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275</v>
      </c>
      <c r="M15" s="28"/>
      <c r="N15" s="28">
        <f t="shared" si="0"/>
        <v>0</v>
      </c>
      <c r="O15" s="84">
        <v>261</v>
      </c>
      <c r="P15" s="83">
        <v>289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275</v>
      </c>
      <c r="M16" s="28"/>
      <c r="N16" s="28">
        <f t="shared" si="0"/>
        <v>0</v>
      </c>
      <c r="O16" s="84">
        <v>261</v>
      </c>
      <c r="P16" s="83">
        <v>289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275</v>
      </c>
      <c r="M17" s="28"/>
      <c r="N17" s="28">
        <f t="shared" si="0"/>
        <v>0</v>
      </c>
      <c r="O17" s="84">
        <v>261</v>
      </c>
      <c r="P17" s="83">
        <v>289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275</v>
      </c>
      <c r="M18" s="28"/>
      <c r="N18" s="28">
        <f t="shared" si="0"/>
        <v>0</v>
      </c>
      <c r="O18" s="84">
        <v>261</v>
      </c>
      <c r="P18" s="83">
        <v>289</v>
      </c>
      <c r="Q18" s="25">
        <f t="shared" si="1"/>
        <v>0</v>
      </c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275</v>
      </c>
      <c r="M19" s="28"/>
      <c r="N19" s="28">
        <f t="shared" si="0"/>
        <v>0</v>
      </c>
      <c r="O19" s="84">
        <v>261</v>
      </c>
      <c r="P19" s="83">
        <v>289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275</v>
      </c>
      <c r="M20" s="28"/>
      <c r="N20" s="28">
        <f t="shared" si="0"/>
        <v>0</v>
      </c>
      <c r="O20" s="84">
        <v>261</v>
      </c>
      <c r="P20" s="83">
        <v>289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63C5-486D-4A89-990F-5040018401BF}">
  <sheetPr codeName="Sheet22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10.5" style="14" customWidth="1"/>
    <col min="8" max="8" width="10.25" style="14" customWidth="1"/>
    <col min="9" max="9" width="10.625" style="14" customWidth="1"/>
    <col min="10" max="10" width="9.875" style="14" customWidth="1"/>
    <col min="11" max="11" width="10.8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272.22950819672133</v>
      </c>
      <c r="D3" s="118">
        <v>271.44444444444446</v>
      </c>
      <c r="E3" s="105"/>
      <c r="F3" s="102"/>
      <c r="G3" s="102"/>
      <c r="H3" s="102"/>
      <c r="I3" s="102"/>
      <c r="J3" s="102"/>
      <c r="K3" s="110"/>
      <c r="L3" s="85">
        <v>281</v>
      </c>
      <c r="M3" s="28">
        <f>AVERAGE(B3:K3)</f>
        <v>271.83697632058289</v>
      </c>
      <c r="N3" s="28">
        <f t="shared" ref="N3:N20" si="0">MAX(B3:K3)-MIN(B3:K3)</f>
        <v>0.78506375227686931</v>
      </c>
      <c r="O3" s="27">
        <v>266</v>
      </c>
      <c r="P3" s="26">
        <v>296</v>
      </c>
      <c r="Q3" s="48">
        <f>M3/M3*100</f>
        <v>100</v>
      </c>
    </row>
    <row r="4" spans="1:18" ht="15.95" customHeight="1" x14ac:dyDescent="0.25">
      <c r="A4" s="31">
        <v>12</v>
      </c>
      <c r="B4" s="119">
        <v>277.89999999999998</v>
      </c>
      <c r="C4" s="119">
        <v>271.56756756756755</v>
      </c>
      <c r="D4" s="118">
        <v>272.23076923076923</v>
      </c>
      <c r="E4" s="118">
        <v>269.89999999999998</v>
      </c>
      <c r="F4" s="119"/>
      <c r="G4" s="119">
        <v>280.13529411764705</v>
      </c>
      <c r="H4" s="119">
        <v>272.56799999999998</v>
      </c>
      <c r="I4" s="119"/>
      <c r="J4" s="119">
        <v>276.75</v>
      </c>
      <c r="K4" s="119"/>
      <c r="L4" s="85">
        <v>281</v>
      </c>
      <c r="M4" s="28">
        <f>AVERAGE(B4:K4)</f>
        <v>274.43594727371197</v>
      </c>
      <c r="N4" s="28">
        <f t="shared" si="0"/>
        <v>10.235294117647072</v>
      </c>
      <c r="O4" s="27">
        <v>266</v>
      </c>
      <c r="P4" s="26">
        <v>296</v>
      </c>
      <c r="Q4" s="48">
        <f t="shared" ref="Q4:Q20" si="1">M4/M$3*100</f>
        <v>100.95607705335277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85">
        <v>281</v>
      </c>
      <c r="M5" s="28"/>
      <c r="N5" s="28">
        <f t="shared" si="0"/>
        <v>0</v>
      </c>
      <c r="O5" s="27">
        <v>266</v>
      </c>
      <c r="P5" s="26">
        <v>296</v>
      </c>
      <c r="Q5" s="48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85">
        <v>281</v>
      </c>
      <c r="M6" s="28"/>
      <c r="N6" s="28">
        <f t="shared" si="0"/>
        <v>0</v>
      </c>
      <c r="O6" s="27">
        <v>266</v>
      </c>
      <c r="P6" s="26">
        <v>296</v>
      </c>
      <c r="Q6" s="48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85">
        <v>281</v>
      </c>
      <c r="M7" s="28"/>
      <c r="N7" s="28">
        <f t="shared" si="0"/>
        <v>0</v>
      </c>
      <c r="O7" s="27">
        <v>266</v>
      </c>
      <c r="P7" s="26">
        <v>296</v>
      </c>
      <c r="Q7" s="48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85">
        <v>281</v>
      </c>
      <c r="M8" s="28"/>
      <c r="N8" s="28">
        <f t="shared" si="0"/>
        <v>0</v>
      </c>
      <c r="O8" s="27">
        <v>266</v>
      </c>
      <c r="P8" s="26">
        <v>296</v>
      </c>
      <c r="Q8" s="48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85">
        <v>281</v>
      </c>
      <c r="M9" s="28"/>
      <c r="N9" s="28">
        <f t="shared" si="0"/>
        <v>0</v>
      </c>
      <c r="O9" s="27">
        <v>266</v>
      </c>
      <c r="P9" s="26">
        <v>296</v>
      </c>
      <c r="Q9" s="48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85">
        <v>281</v>
      </c>
      <c r="M10" s="28"/>
      <c r="N10" s="28">
        <f t="shared" si="0"/>
        <v>0</v>
      </c>
      <c r="O10" s="27">
        <v>266</v>
      </c>
      <c r="P10" s="26">
        <v>296</v>
      </c>
      <c r="Q10" s="48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85">
        <v>281</v>
      </c>
      <c r="M11" s="28"/>
      <c r="N11" s="28">
        <f t="shared" si="0"/>
        <v>0</v>
      </c>
      <c r="O11" s="27">
        <v>266</v>
      </c>
      <c r="P11" s="26">
        <v>296</v>
      </c>
      <c r="Q11" s="48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85">
        <v>281</v>
      </c>
      <c r="M12" s="28"/>
      <c r="N12" s="28">
        <f t="shared" si="0"/>
        <v>0</v>
      </c>
      <c r="O12" s="27">
        <v>266</v>
      </c>
      <c r="P12" s="26">
        <v>296</v>
      </c>
      <c r="Q12" s="48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85">
        <v>281</v>
      </c>
      <c r="M13" s="28"/>
      <c r="N13" s="28">
        <f t="shared" si="0"/>
        <v>0</v>
      </c>
      <c r="O13" s="27">
        <v>266</v>
      </c>
      <c r="P13" s="26">
        <v>296</v>
      </c>
      <c r="Q13" s="48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85">
        <v>281</v>
      </c>
      <c r="M14" s="28"/>
      <c r="N14" s="28">
        <f t="shared" si="0"/>
        <v>0</v>
      </c>
      <c r="O14" s="27">
        <v>266</v>
      </c>
      <c r="P14" s="26">
        <v>296</v>
      </c>
      <c r="Q14" s="48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85">
        <v>281</v>
      </c>
      <c r="M15" s="28"/>
      <c r="N15" s="28">
        <f t="shared" si="0"/>
        <v>0</v>
      </c>
      <c r="O15" s="27">
        <v>266</v>
      </c>
      <c r="P15" s="26">
        <v>296</v>
      </c>
      <c r="Q15" s="48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85">
        <v>281</v>
      </c>
      <c r="M16" s="28"/>
      <c r="N16" s="28">
        <f t="shared" si="0"/>
        <v>0</v>
      </c>
      <c r="O16" s="27">
        <v>266</v>
      </c>
      <c r="P16" s="26">
        <v>296</v>
      </c>
      <c r="Q16" s="48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85">
        <v>281</v>
      </c>
      <c r="M17" s="28"/>
      <c r="N17" s="28">
        <f t="shared" si="0"/>
        <v>0</v>
      </c>
      <c r="O17" s="27">
        <v>266</v>
      </c>
      <c r="P17" s="26">
        <v>296</v>
      </c>
      <c r="Q17" s="48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85">
        <v>281</v>
      </c>
      <c r="M18" s="28"/>
      <c r="N18" s="28">
        <f t="shared" si="0"/>
        <v>0</v>
      </c>
      <c r="O18" s="27">
        <v>266</v>
      </c>
      <c r="P18" s="26">
        <v>296</v>
      </c>
      <c r="Q18" s="48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85">
        <v>281</v>
      </c>
      <c r="M19" s="28"/>
      <c r="N19" s="28">
        <f t="shared" si="0"/>
        <v>0</v>
      </c>
      <c r="O19" s="27">
        <v>266</v>
      </c>
      <c r="P19" s="26">
        <v>296</v>
      </c>
      <c r="Q19" s="48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85">
        <v>281</v>
      </c>
      <c r="M20" s="28"/>
      <c r="N20" s="28">
        <f t="shared" si="0"/>
        <v>0</v>
      </c>
      <c r="O20" s="27">
        <v>266</v>
      </c>
      <c r="P20" s="26">
        <v>296</v>
      </c>
      <c r="Q20" s="48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401A-45A7-48E3-86A3-CD32411DFFF1}">
  <sheetPr codeName="Sheet23"/>
  <dimension ref="A1:R44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11" style="14" customWidth="1"/>
    <col min="3" max="4" width="10.5" style="14" customWidth="1"/>
    <col min="5" max="5" width="10.25" style="14" customWidth="1"/>
    <col min="6" max="6" width="9.5" style="14" customWidth="1"/>
    <col min="7" max="7" width="10.5" style="14" customWidth="1"/>
    <col min="8" max="8" width="9.625" style="14" customWidth="1"/>
    <col min="9" max="9" width="10.625" style="14" customWidth="1"/>
    <col min="10" max="10" width="10.25" style="14" customWidth="1"/>
    <col min="11" max="11" width="11.37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46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8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212.99245283018865</v>
      </c>
      <c r="D3" s="118">
        <v>211.71428571428572</v>
      </c>
      <c r="E3" s="105"/>
      <c r="F3" s="102"/>
      <c r="G3" s="102"/>
      <c r="H3" s="102"/>
      <c r="I3" s="102"/>
      <c r="J3" s="102"/>
      <c r="K3" s="110"/>
      <c r="L3" s="15">
        <v>215</v>
      </c>
      <c r="M3" s="28">
        <f>AVERAGE(B3:K3)</f>
        <v>212.35336927223719</v>
      </c>
      <c r="N3" s="28">
        <f t="shared" ref="N3:N20" si="0">MAX(B3:K3)-MIN(B3:K3)</f>
        <v>1.2781671159029315</v>
      </c>
      <c r="O3" s="27">
        <v>204</v>
      </c>
      <c r="P3" s="26">
        <v>226</v>
      </c>
      <c r="Q3" s="25">
        <f>M3/M3*100</f>
        <v>100</v>
      </c>
    </row>
    <row r="4" spans="1:18" ht="15.95" customHeight="1" x14ac:dyDescent="0.25">
      <c r="A4" s="31">
        <v>12</v>
      </c>
      <c r="B4" s="119">
        <v>215.95</v>
      </c>
      <c r="C4" s="119">
        <v>211.75833333333335</v>
      </c>
      <c r="D4" s="118">
        <v>211.57142857142858</v>
      </c>
      <c r="E4" s="118">
        <v>216.92699999999999</v>
      </c>
      <c r="F4" s="119"/>
      <c r="G4" s="119">
        <v>214.15882352941179</v>
      </c>
      <c r="H4" s="119">
        <v>210.6</v>
      </c>
      <c r="I4" s="119"/>
      <c r="J4" s="119">
        <v>213.1</v>
      </c>
      <c r="K4" s="119"/>
      <c r="L4" s="15">
        <v>215</v>
      </c>
      <c r="M4" s="28">
        <f>AVERAGE(B4:K4)</f>
        <v>213.43794077631051</v>
      </c>
      <c r="N4" s="28">
        <f t="shared" si="0"/>
        <v>6.3269999999999982</v>
      </c>
      <c r="O4" s="27">
        <v>204</v>
      </c>
      <c r="P4" s="26">
        <v>226</v>
      </c>
      <c r="Q4" s="25">
        <f t="shared" ref="Q4:Q20" si="1">M4/M$3*100</f>
        <v>100.51073901383825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15">
        <v>215</v>
      </c>
      <c r="M5" s="28"/>
      <c r="N5" s="28">
        <f t="shared" si="0"/>
        <v>0</v>
      </c>
      <c r="O5" s="27">
        <v>204</v>
      </c>
      <c r="P5" s="26">
        <v>226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15">
        <v>215</v>
      </c>
      <c r="M6" s="28"/>
      <c r="N6" s="28">
        <f t="shared" si="0"/>
        <v>0</v>
      </c>
      <c r="O6" s="27">
        <v>204</v>
      </c>
      <c r="P6" s="26">
        <v>226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215</v>
      </c>
      <c r="M7" s="28"/>
      <c r="N7" s="28">
        <f t="shared" si="0"/>
        <v>0</v>
      </c>
      <c r="O7" s="27">
        <v>204</v>
      </c>
      <c r="P7" s="26">
        <v>226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215</v>
      </c>
      <c r="M8" s="28"/>
      <c r="N8" s="28">
        <f t="shared" si="0"/>
        <v>0</v>
      </c>
      <c r="O8" s="27">
        <v>204</v>
      </c>
      <c r="P8" s="26">
        <v>226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215</v>
      </c>
      <c r="M9" s="28"/>
      <c r="N9" s="28">
        <f t="shared" si="0"/>
        <v>0</v>
      </c>
      <c r="O9" s="27">
        <v>204</v>
      </c>
      <c r="P9" s="26">
        <v>226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215</v>
      </c>
      <c r="M10" s="28"/>
      <c r="N10" s="28">
        <f t="shared" si="0"/>
        <v>0</v>
      </c>
      <c r="O10" s="27">
        <v>204</v>
      </c>
      <c r="P10" s="26">
        <v>226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215</v>
      </c>
      <c r="M11" s="28"/>
      <c r="N11" s="28">
        <f t="shared" si="0"/>
        <v>0</v>
      </c>
      <c r="O11" s="27">
        <v>204</v>
      </c>
      <c r="P11" s="26">
        <v>226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215</v>
      </c>
      <c r="M12" s="28"/>
      <c r="N12" s="28">
        <f t="shared" si="0"/>
        <v>0</v>
      </c>
      <c r="O12" s="27">
        <v>204</v>
      </c>
      <c r="P12" s="26">
        <v>226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215</v>
      </c>
      <c r="M13" s="28"/>
      <c r="N13" s="28">
        <f t="shared" si="0"/>
        <v>0</v>
      </c>
      <c r="O13" s="27">
        <v>204</v>
      </c>
      <c r="P13" s="26">
        <v>226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215</v>
      </c>
      <c r="M14" s="28"/>
      <c r="N14" s="28">
        <f t="shared" si="0"/>
        <v>0</v>
      </c>
      <c r="O14" s="27">
        <v>204</v>
      </c>
      <c r="P14" s="26">
        <v>226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215</v>
      </c>
      <c r="M15" s="28"/>
      <c r="N15" s="28">
        <f t="shared" si="0"/>
        <v>0</v>
      </c>
      <c r="O15" s="27">
        <v>204</v>
      </c>
      <c r="P15" s="26">
        <v>226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215</v>
      </c>
      <c r="M16" s="28"/>
      <c r="N16" s="28">
        <f t="shared" si="0"/>
        <v>0</v>
      </c>
      <c r="O16" s="27">
        <v>204</v>
      </c>
      <c r="P16" s="26">
        <v>226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215</v>
      </c>
      <c r="M17" s="28"/>
      <c r="N17" s="28">
        <f t="shared" si="0"/>
        <v>0</v>
      </c>
      <c r="O17" s="27">
        <v>204</v>
      </c>
      <c r="P17" s="26">
        <v>226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215</v>
      </c>
      <c r="M18" s="28"/>
      <c r="N18" s="28">
        <f t="shared" si="0"/>
        <v>0</v>
      </c>
      <c r="O18" s="27">
        <v>204</v>
      </c>
      <c r="P18" s="26">
        <v>226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215</v>
      </c>
      <c r="M19" s="28"/>
      <c r="N19" s="28">
        <f t="shared" si="0"/>
        <v>0</v>
      </c>
      <c r="O19" s="27">
        <v>204</v>
      </c>
      <c r="P19" s="26">
        <v>226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215</v>
      </c>
      <c r="M20" s="28"/>
      <c r="N20" s="28">
        <f t="shared" si="0"/>
        <v>0</v>
      </c>
      <c r="O20" s="27">
        <v>204</v>
      </c>
      <c r="P20" s="26">
        <v>226</v>
      </c>
      <c r="Q20" s="25">
        <f t="shared" si="1"/>
        <v>0</v>
      </c>
    </row>
    <row r="44" spans="5:5" x14ac:dyDescent="0.15">
      <c r="E44" s="91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4C4C-E445-4BEF-BDD8-72E17A8F49DB}">
  <sheetPr codeName="Sheet24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0.5" style="14" customWidth="1"/>
    <col min="4" max="4" width="9.5" style="14" customWidth="1"/>
    <col min="5" max="5" width="10.375" style="14" customWidth="1"/>
    <col min="6" max="6" width="9.5" style="14" customWidth="1"/>
    <col min="7" max="8" width="10.375" style="14" customWidth="1"/>
    <col min="9" max="9" width="10.625" style="14" customWidth="1"/>
    <col min="10" max="10" width="9.625" style="14" customWidth="1"/>
    <col min="11" max="11" width="10.5" style="14" customWidth="1"/>
    <col min="12" max="12" width="6.875" style="14" customWidth="1"/>
    <col min="13" max="13" width="9.75" style="14" customWidth="1"/>
    <col min="14" max="14" width="7.875" style="14" customWidth="1"/>
    <col min="15" max="16" width="2.625" style="14" customWidth="1"/>
    <col min="17" max="16384" width="9" style="14"/>
  </cols>
  <sheetData>
    <row r="1" spans="1:18" ht="20.100000000000001" customHeight="1" x14ac:dyDescent="0.3">
      <c r="F1" s="42" t="s">
        <v>89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90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306.79137931034478</v>
      </c>
      <c r="D3" s="118">
        <v>306.30769230769232</v>
      </c>
      <c r="E3" s="105"/>
      <c r="F3" s="102"/>
      <c r="G3" s="102"/>
      <c r="H3" s="102"/>
      <c r="I3" s="102"/>
      <c r="J3" s="102"/>
      <c r="K3" s="110"/>
      <c r="L3" s="15">
        <v>307</v>
      </c>
      <c r="M3" s="28">
        <f>AVERAGE(B3:K3)</f>
        <v>306.54953580901855</v>
      </c>
      <c r="N3" s="28">
        <f t="shared" ref="N3:N20" si="0">MAX(B3:K3)-MIN(B3:K3)</f>
        <v>0.48368700265245934</v>
      </c>
      <c r="O3" s="27">
        <v>291</v>
      </c>
      <c r="P3" s="26">
        <v>323</v>
      </c>
      <c r="Q3" s="25">
        <f>M3/M3*100</f>
        <v>100</v>
      </c>
    </row>
    <row r="4" spans="1:18" ht="15.95" customHeight="1" x14ac:dyDescent="0.25">
      <c r="A4" s="31">
        <v>12</v>
      </c>
      <c r="B4" s="119">
        <v>308.05</v>
      </c>
      <c r="C4" s="119">
        <v>308.52432432432431</v>
      </c>
      <c r="D4" s="118">
        <v>305.33333333333331</v>
      </c>
      <c r="E4" s="118">
        <v>305.60000000000002</v>
      </c>
      <c r="F4" s="119"/>
      <c r="G4" s="119">
        <v>306.7176470588235</v>
      </c>
      <c r="H4" s="119">
        <v>310.20600000000002</v>
      </c>
      <c r="I4" s="119"/>
      <c r="J4" s="119">
        <v>305.67</v>
      </c>
      <c r="K4" s="119"/>
      <c r="L4" s="15">
        <v>307</v>
      </c>
      <c r="M4" s="28">
        <f>AVERAGE(B4:K4)</f>
        <v>307.1573292452116</v>
      </c>
      <c r="N4" s="28">
        <f t="shared" si="0"/>
        <v>4.8726666666667029</v>
      </c>
      <c r="O4" s="27">
        <v>291</v>
      </c>
      <c r="P4" s="26">
        <v>323</v>
      </c>
      <c r="Q4" s="25">
        <f t="shared" ref="Q4:Q20" si="1">M4/M$3*100</f>
        <v>100.19826924043092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15">
        <v>307</v>
      </c>
      <c r="M5" s="28"/>
      <c r="N5" s="28">
        <f t="shared" si="0"/>
        <v>0</v>
      </c>
      <c r="O5" s="27">
        <v>291</v>
      </c>
      <c r="P5" s="26">
        <v>323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15">
        <v>307</v>
      </c>
      <c r="M6" s="28"/>
      <c r="N6" s="28">
        <f t="shared" si="0"/>
        <v>0</v>
      </c>
      <c r="O6" s="27">
        <v>291</v>
      </c>
      <c r="P6" s="26">
        <v>323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307</v>
      </c>
      <c r="M7" s="28"/>
      <c r="N7" s="28">
        <f t="shared" si="0"/>
        <v>0</v>
      </c>
      <c r="O7" s="27">
        <v>291</v>
      </c>
      <c r="P7" s="26">
        <v>323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307</v>
      </c>
      <c r="M8" s="28"/>
      <c r="N8" s="28">
        <f t="shared" si="0"/>
        <v>0</v>
      </c>
      <c r="O8" s="27">
        <v>291</v>
      </c>
      <c r="P8" s="26">
        <v>323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307</v>
      </c>
      <c r="M9" s="28"/>
      <c r="N9" s="28">
        <f t="shared" si="0"/>
        <v>0</v>
      </c>
      <c r="O9" s="27">
        <v>291</v>
      </c>
      <c r="P9" s="26">
        <v>323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307</v>
      </c>
      <c r="M10" s="28"/>
      <c r="N10" s="28">
        <f t="shared" si="0"/>
        <v>0</v>
      </c>
      <c r="O10" s="27">
        <v>291</v>
      </c>
      <c r="P10" s="26">
        <v>323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307</v>
      </c>
      <c r="M11" s="28"/>
      <c r="N11" s="28">
        <f t="shared" si="0"/>
        <v>0</v>
      </c>
      <c r="O11" s="27">
        <v>291</v>
      </c>
      <c r="P11" s="26">
        <v>323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307</v>
      </c>
      <c r="M12" s="28"/>
      <c r="N12" s="28">
        <f t="shared" si="0"/>
        <v>0</v>
      </c>
      <c r="O12" s="27">
        <v>291</v>
      </c>
      <c r="P12" s="26">
        <v>323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307</v>
      </c>
      <c r="M13" s="28"/>
      <c r="N13" s="28">
        <f t="shared" si="0"/>
        <v>0</v>
      </c>
      <c r="O13" s="27">
        <v>291</v>
      </c>
      <c r="P13" s="26">
        <v>323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307</v>
      </c>
      <c r="M14" s="28"/>
      <c r="N14" s="28">
        <f t="shared" si="0"/>
        <v>0</v>
      </c>
      <c r="O14" s="27">
        <v>291</v>
      </c>
      <c r="P14" s="26">
        <v>323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307</v>
      </c>
      <c r="M15" s="28"/>
      <c r="N15" s="28">
        <f t="shared" si="0"/>
        <v>0</v>
      </c>
      <c r="O15" s="27">
        <v>291</v>
      </c>
      <c r="P15" s="26">
        <v>323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307</v>
      </c>
      <c r="M16" s="28"/>
      <c r="N16" s="28">
        <f t="shared" si="0"/>
        <v>0</v>
      </c>
      <c r="O16" s="27">
        <v>291</v>
      </c>
      <c r="P16" s="26">
        <v>323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307</v>
      </c>
      <c r="M17" s="28"/>
      <c r="N17" s="28">
        <f t="shared" si="0"/>
        <v>0</v>
      </c>
      <c r="O17" s="27">
        <v>291</v>
      </c>
      <c r="P17" s="26">
        <v>323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307</v>
      </c>
      <c r="M18" s="28"/>
      <c r="N18" s="28">
        <f t="shared" si="0"/>
        <v>0</v>
      </c>
      <c r="O18" s="27">
        <v>291</v>
      </c>
      <c r="P18" s="26">
        <v>323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307</v>
      </c>
      <c r="M19" s="28"/>
      <c r="N19" s="28">
        <f t="shared" si="0"/>
        <v>0</v>
      </c>
      <c r="O19" s="27">
        <v>291</v>
      </c>
      <c r="P19" s="26">
        <v>323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307</v>
      </c>
      <c r="M20" s="28"/>
      <c r="N20" s="28">
        <f t="shared" si="0"/>
        <v>0</v>
      </c>
      <c r="O20" s="27">
        <v>291</v>
      </c>
      <c r="P20" s="26">
        <v>323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6146-F9C7-4363-BBDD-E02501808033}">
  <sheetPr codeName="Sheet25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3" width="10.5" style="14" customWidth="1"/>
    <col min="4" max="4" width="9.875" style="14" customWidth="1"/>
    <col min="5" max="5" width="10.25" style="14" customWidth="1"/>
    <col min="6" max="6" width="9.5" style="14" customWidth="1"/>
    <col min="7" max="7" width="9.75" style="14" customWidth="1"/>
    <col min="8" max="9" width="10.25" style="14" customWidth="1"/>
    <col min="10" max="10" width="10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49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151.60357142857148</v>
      </c>
      <c r="D3" s="118">
        <v>143.54545454545453</v>
      </c>
      <c r="E3" s="105"/>
      <c r="F3" s="102"/>
      <c r="G3" s="102"/>
      <c r="H3" s="102"/>
      <c r="I3" s="102"/>
      <c r="J3" s="102"/>
      <c r="K3" s="110"/>
      <c r="L3" s="29">
        <v>149</v>
      </c>
      <c r="M3" s="28">
        <f>AVERAGE(B3:K3)</f>
        <v>147.57451298701301</v>
      </c>
      <c r="N3" s="28">
        <f t="shared" ref="N3:N20" si="0">MAX(B3:K3)-MIN(B3:K3)</f>
        <v>8.0581168831169521</v>
      </c>
      <c r="O3" s="93">
        <v>141</v>
      </c>
      <c r="P3" s="92">
        <v>157</v>
      </c>
      <c r="Q3" s="25">
        <f>M3/M3*100</f>
        <v>100</v>
      </c>
    </row>
    <row r="4" spans="1:18" ht="15.95" customHeight="1" x14ac:dyDescent="0.25">
      <c r="A4" s="31">
        <v>12</v>
      </c>
      <c r="B4" s="119">
        <v>148.5</v>
      </c>
      <c r="C4" s="119">
        <v>151.31999999999994</v>
      </c>
      <c r="D4" s="118">
        <v>148.21052631578948</v>
      </c>
      <c r="E4" s="118">
        <v>147.6</v>
      </c>
      <c r="F4" s="119"/>
      <c r="G4" s="119">
        <v>153.11176470588236</v>
      </c>
      <c r="H4" s="119">
        <v>146.083</v>
      </c>
      <c r="I4" s="119"/>
      <c r="J4" s="119">
        <v>149.97999999999999</v>
      </c>
      <c r="K4" s="119"/>
      <c r="L4" s="29">
        <v>149</v>
      </c>
      <c r="M4" s="28">
        <f>AVERAGE(B4:K4)</f>
        <v>149.25789871738169</v>
      </c>
      <c r="N4" s="28">
        <f t="shared" si="0"/>
        <v>7.0287647058823666</v>
      </c>
      <c r="O4" s="93">
        <v>141</v>
      </c>
      <c r="P4" s="92">
        <v>157</v>
      </c>
      <c r="Q4" s="25">
        <f t="shared" ref="Q4:Q20" si="1">M4/M$3*100</f>
        <v>101.14070220954538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149</v>
      </c>
      <c r="M5" s="28"/>
      <c r="N5" s="28">
        <f t="shared" si="0"/>
        <v>0</v>
      </c>
      <c r="O5" s="93">
        <v>141</v>
      </c>
      <c r="P5" s="92">
        <v>157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149</v>
      </c>
      <c r="M6" s="28"/>
      <c r="N6" s="28">
        <f t="shared" si="0"/>
        <v>0</v>
      </c>
      <c r="O6" s="93">
        <v>141</v>
      </c>
      <c r="P6" s="92">
        <v>157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149</v>
      </c>
      <c r="M7" s="28"/>
      <c r="N7" s="28">
        <f t="shared" si="0"/>
        <v>0</v>
      </c>
      <c r="O7" s="93">
        <v>141</v>
      </c>
      <c r="P7" s="92">
        <v>157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149</v>
      </c>
      <c r="M8" s="28"/>
      <c r="N8" s="28">
        <f t="shared" si="0"/>
        <v>0</v>
      </c>
      <c r="O8" s="93">
        <v>141</v>
      </c>
      <c r="P8" s="92">
        <v>157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149</v>
      </c>
      <c r="M9" s="28"/>
      <c r="N9" s="28">
        <f t="shared" si="0"/>
        <v>0</v>
      </c>
      <c r="O9" s="93">
        <v>141</v>
      </c>
      <c r="P9" s="92">
        <v>157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149</v>
      </c>
      <c r="M10" s="28"/>
      <c r="N10" s="28">
        <f t="shared" si="0"/>
        <v>0</v>
      </c>
      <c r="O10" s="93">
        <v>141</v>
      </c>
      <c r="P10" s="92">
        <v>157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149</v>
      </c>
      <c r="M11" s="28"/>
      <c r="N11" s="28">
        <f t="shared" si="0"/>
        <v>0</v>
      </c>
      <c r="O11" s="93">
        <v>141</v>
      </c>
      <c r="P11" s="92">
        <v>157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149</v>
      </c>
      <c r="M12" s="28"/>
      <c r="N12" s="28">
        <f t="shared" si="0"/>
        <v>0</v>
      </c>
      <c r="O12" s="93">
        <v>141</v>
      </c>
      <c r="P12" s="92">
        <v>157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149</v>
      </c>
      <c r="M13" s="28"/>
      <c r="N13" s="28">
        <f t="shared" si="0"/>
        <v>0</v>
      </c>
      <c r="O13" s="93">
        <v>141</v>
      </c>
      <c r="P13" s="92">
        <v>157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149</v>
      </c>
      <c r="M14" s="28"/>
      <c r="N14" s="28">
        <f t="shared" si="0"/>
        <v>0</v>
      </c>
      <c r="O14" s="93">
        <v>141</v>
      </c>
      <c r="P14" s="92">
        <v>157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149</v>
      </c>
      <c r="M15" s="28"/>
      <c r="N15" s="28">
        <f t="shared" si="0"/>
        <v>0</v>
      </c>
      <c r="O15" s="93">
        <v>141</v>
      </c>
      <c r="P15" s="92">
        <v>157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149</v>
      </c>
      <c r="M16" s="28"/>
      <c r="N16" s="28">
        <f t="shared" si="0"/>
        <v>0</v>
      </c>
      <c r="O16" s="93">
        <v>141</v>
      </c>
      <c r="P16" s="92">
        <v>157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149</v>
      </c>
      <c r="M17" s="28"/>
      <c r="N17" s="28">
        <f t="shared" si="0"/>
        <v>0</v>
      </c>
      <c r="O17" s="93">
        <v>141</v>
      </c>
      <c r="P17" s="92">
        <v>157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149</v>
      </c>
      <c r="M18" s="28"/>
      <c r="N18" s="28">
        <f t="shared" si="0"/>
        <v>0</v>
      </c>
      <c r="O18" s="93">
        <v>141</v>
      </c>
      <c r="P18" s="92">
        <v>157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149</v>
      </c>
      <c r="M19" s="28"/>
      <c r="N19" s="28">
        <f t="shared" si="0"/>
        <v>0</v>
      </c>
      <c r="O19" s="93">
        <v>141</v>
      </c>
      <c r="P19" s="92">
        <v>157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149</v>
      </c>
      <c r="M20" s="28"/>
      <c r="N20" s="28">
        <f t="shared" si="0"/>
        <v>0</v>
      </c>
      <c r="O20" s="93">
        <v>141</v>
      </c>
      <c r="P20" s="92">
        <v>157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7835-6D28-4BFD-8A0F-219A4E377543}">
  <sheetPr codeName="Sheet26"/>
  <dimension ref="A1:R20"/>
  <sheetViews>
    <sheetView zoomScale="76" zoomScaleNormal="76" workbookViewId="0">
      <selection activeCell="T41" sqref="T41"/>
    </sheetView>
  </sheetViews>
  <sheetFormatPr defaultColWidth="9" defaultRowHeight="13.5" x14ac:dyDescent="0.15"/>
  <cols>
    <col min="1" max="1" width="3.75" style="14" customWidth="1"/>
    <col min="2" max="2" width="9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52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91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2.6160937499999983</v>
      </c>
      <c r="D3" s="117">
        <v>2.6357142857142861</v>
      </c>
      <c r="E3" s="106"/>
      <c r="F3" s="103"/>
      <c r="G3" s="103"/>
      <c r="H3" s="103"/>
      <c r="I3" s="103"/>
      <c r="J3" s="103"/>
      <c r="K3" s="111"/>
      <c r="L3" s="32">
        <v>2.7</v>
      </c>
      <c r="M3" s="45">
        <f>AVERAGE(B3:K3)</f>
        <v>2.6259040178571422</v>
      </c>
      <c r="N3" s="45">
        <f t="shared" ref="N3:N20" si="0">MAX(B3:K3)-MIN(B3:K3)</f>
        <v>1.962053571428779E-2</v>
      </c>
      <c r="O3" s="60">
        <v>2.5</v>
      </c>
      <c r="P3" s="59">
        <v>2.9</v>
      </c>
      <c r="Q3" s="25">
        <f>M3/M3*100</f>
        <v>100</v>
      </c>
    </row>
    <row r="4" spans="1:18" ht="15.95" customHeight="1" x14ac:dyDescent="0.25">
      <c r="A4" s="31">
        <v>12</v>
      </c>
      <c r="B4" s="116">
        <v>2.6300000000000012</v>
      </c>
      <c r="C4" s="116">
        <v>2.6412658227848098</v>
      </c>
      <c r="D4" s="117">
        <v>2.7105263157894743</v>
      </c>
      <c r="E4" s="117">
        <v>2.7359999999999998</v>
      </c>
      <c r="F4" s="116"/>
      <c r="G4" s="116"/>
      <c r="H4" s="116">
        <v>2.681</v>
      </c>
      <c r="I4" s="116"/>
      <c r="J4" s="116">
        <v>2.69</v>
      </c>
      <c r="K4" s="116"/>
      <c r="L4" s="32">
        <v>2.7</v>
      </c>
      <c r="M4" s="45">
        <f>AVERAGE(B4:K4)</f>
        <v>2.6814653564290478</v>
      </c>
      <c r="N4" s="45">
        <f t="shared" si="0"/>
        <v>0.10599999999999854</v>
      </c>
      <c r="O4" s="60">
        <v>2.5</v>
      </c>
      <c r="P4" s="59">
        <v>2.9</v>
      </c>
      <c r="Q4" s="25">
        <f t="shared" ref="Q4:Q20" si="1">M4/M$3*100</f>
        <v>102.11589373389383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32">
        <v>2.7</v>
      </c>
      <c r="M5" s="45"/>
      <c r="N5" s="45">
        <f t="shared" si="0"/>
        <v>0</v>
      </c>
      <c r="O5" s="60">
        <v>2.5</v>
      </c>
      <c r="P5" s="59">
        <v>2.9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32">
        <v>2.7</v>
      </c>
      <c r="M6" s="45"/>
      <c r="N6" s="45">
        <f t="shared" si="0"/>
        <v>0</v>
      </c>
      <c r="O6" s="60">
        <v>2.5</v>
      </c>
      <c r="P6" s="59">
        <v>2.9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2.7</v>
      </c>
      <c r="M7" s="45"/>
      <c r="N7" s="45">
        <f t="shared" si="0"/>
        <v>0</v>
      </c>
      <c r="O7" s="60">
        <v>2.5</v>
      </c>
      <c r="P7" s="59">
        <v>2.9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2.7</v>
      </c>
      <c r="M8" s="45"/>
      <c r="N8" s="45">
        <f t="shared" si="0"/>
        <v>0</v>
      </c>
      <c r="O8" s="60">
        <v>2.5</v>
      </c>
      <c r="P8" s="59">
        <v>2.9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2.7</v>
      </c>
      <c r="M9" s="45"/>
      <c r="N9" s="45">
        <f t="shared" si="0"/>
        <v>0</v>
      </c>
      <c r="O9" s="60">
        <v>2.5</v>
      </c>
      <c r="P9" s="59">
        <v>2.9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2.7</v>
      </c>
      <c r="M10" s="45"/>
      <c r="N10" s="45">
        <f t="shared" si="0"/>
        <v>0</v>
      </c>
      <c r="O10" s="60">
        <v>2.5</v>
      </c>
      <c r="P10" s="59">
        <v>2.9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2.7</v>
      </c>
      <c r="M11" s="45"/>
      <c r="N11" s="45">
        <f t="shared" si="0"/>
        <v>0</v>
      </c>
      <c r="O11" s="60">
        <v>2.5</v>
      </c>
      <c r="P11" s="59">
        <v>2.9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61"/>
      <c r="F12" s="46"/>
      <c r="G12" s="46"/>
      <c r="H12" s="46"/>
      <c r="I12" s="46"/>
      <c r="J12" s="46"/>
      <c r="K12" s="46"/>
      <c r="L12" s="32">
        <v>2.7</v>
      </c>
      <c r="M12" s="45"/>
      <c r="N12" s="45">
        <f t="shared" si="0"/>
        <v>0</v>
      </c>
      <c r="O12" s="60">
        <v>2.5</v>
      </c>
      <c r="P12" s="59">
        <v>2.9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61"/>
      <c r="F13" s="46"/>
      <c r="G13" s="46"/>
      <c r="H13" s="46"/>
      <c r="I13" s="46"/>
      <c r="J13" s="46"/>
      <c r="K13" s="46"/>
      <c r="L13" s="32">
        <v>2.7</v>
      </c>
      <c r="M13" s="45"/>
      <c r="N13" s="45">
        <f t="shared" si="0"/>
        <v>0</v>
      </c>
      <c r="O13" s="60">
        <v>2.5</v>
      </c>
      <c r="P13" s="59">
        <v>2.9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46"/>
      <c r="H14" s="46"/>
      <c r="I14" s="46"/>
      <c r="J14" s="46"/>
      <c r="K14" s="46"/>
      <c r="L14" s="32">
        <v>2.7</v>
      </c>
      <c r="M14" s="45"/>
      <c r="N14" s="45">
        <f t="shared" si="0"/>
        <v>0</v>
      </c>
      <c r="O14" s="60">
        <v>2.5</v>
      </c>
      <c r="P14" s="59">
        <v>2.9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2.7</v>
      </c>
      <c r="M15" s="45"/>
      <c r="N15" s="45">
        <f t="shared" si="0"/>
        <v>0</v>
      </c>
      <c r="O15" s="60">
        <v>2.5</v>
      </c>
      <c r="P15" s="59">
        <v>2.9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61"/>
      <c r="F16" s="46"/>
      <c r="G16" s="46"/>
      <c r="H16" s="46"/>
      <c r="I16" s="46"/>
      <c r="J16" s="46"/>
      <c r="K16" s="46"/>
      <c r="L16" s="32">
        <v>2.7</v>
      </c>
      <c r="M16" s="45"/>
      <c r="N16" s="45">
        <f t="shared" si="0"/>
        <v>0</v>
      </c>
      <c r="O16" s="60">
        <v>2.5</v>
      </c>
      <c r="P16" s="59">
        <v>2.9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2.7</v>
      </c>
      <c r="M17" s="45"/>
      <c r="N17" s="45">
        <f t="shared" si="0"/>
        <v>0</v>
      </c>
      <c r="O17" s="60">
        <v>2.5</v>
      </c>
      <c r="P17" s="59">
        <v>2.9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2.7</v>
      </c>
      <c r="M18" s="45"/>
      <c r="N18" s="45">
        <f t="shared" si="0"/>
        <v>0</v>
      </c>
      <c r="O18" s="60">
        <v>2.5</v>
      </c>
      <c r="P18" s="59">
        <v>2.9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2.7</v>
      </c>
      <c r="M19" s="45"/>
      <c r="N19" s="45">
        <f t="shared" si="0"/>
        <v>0</v>
      </c>
      <c r="O19" s="60">
        <v>2.5</v>
      </c>
      <c r="P19" s="59">
        <v>2.9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2.7</v>
      </c>
      <c r="M20" s="45"/>
      <c r="N20" s="45">
        <f t="shared" si="0"/>
        <v>0</v>
      </c>
      <c r="O20" s="60">
        <v>2.5</v>
      </c>
      <c r="P20" s="59">
        <v>2.9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FC8E-5A6C-4EB3-ACC8-A4A50A2184C7}">
  <sheetPr codeName="Sheet27"/>
  <dimension ref="A1:R20"/>
  <sheetViews>
    <sheetView zoomScale="76" zoomScaleNormal="76" workbookViewId="0">
      <selection activeCell="T40" sqref="T40"/>
    </sheetView>
  </sheetViews>
  <sheetFormatPr defaultColWidth="9" defaultRowHeight="15.75" x14ac:dyDescent="0.25"/>
  <cols>
    <col min="1" max="1" width="3.75" style="14" customWidth="1"/>
    <col min="2" max="2" width="8.37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6.875" style="49" customWidth="1"/>
    <col min="13" max="13" width="9.75" style="49" customWidth="1"/>
    <col min="14" max="14" width="7.875" style="94" customWidth="1"/>
    <col min="15" max="16" width="2.625" style="49" customWidth="1"/>
    <col min="17" max="17" width="11.875" style="14" customWidth="1"/>
    <col min="18" max="16384" width="9" style="14"/>
  </cols>
  <sheetData>
    <row r="1" spans="1:18" ht="20.100000000000001" customHeight="1" x14ac:dyDescent="0.3">
      <c r="F1" s="42" t="s">
        <v>54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5.962407407407408</v>
      </c>
      <c r="D3" s="117">
        <v>5.9500000000000011</v>
      </c>
      <c r="E3" s="106"/>
      <c r="F3" s="103"/>
      <c r="G3" s="103"/>
      <c r="H3" s="103"/>
      <c r="I3" s="103"/>
      <c r="J3" s="103"/>
      <c r="K3" s="111"/>
      <c r="L3" s="32">
        <v>5.9</v>
      </c>
      <c r="M3" s="45">
        <f>AVERAGE(B3:K3)</f>
        <v>5.9562037037037046</v>
      </c>
      <c r="N3" s="45">
        <f t="shared" ref="N3:N20" si="0">MAX(B3:K3)-MIN(B3:K3)</f>
        <v>1.2407407407406978E-2</v>
      </c>
      <c r="O3" s="60">
        <v>5.7</v>
      </c>
      <c r="P3" s="59">
        <v>6.1</v>
      </c>
      <c r="Q3" s="48">
        <f>M3/M3*100</f>
        <v>100</v>
      </c>
    </row>
    <row r="4" spans="1:18" ht="15.95" customHeight="1" x14ac:dyDescent="0.25">
      <c r="A4" s="31">
        <v>12</v>
      </c>
      <c r="B4" s="116">
        <v>5.950000000000002</v>
      </c>
      <c r="C4" s="116">
        <v>5.9592000000000001</v>
      </c>
      <c r="D4" s="117">
        <v>5.9285714285714288</v>
      </c>
      <c r="E4" s="117">
        <v>6.0259999999999998</v>
      </c>
      <c r="F4" s="116"/>
      <c r="G4" s="116">
        <v>5.9358823529411779</v>
      </c>
      <c r="H4" s="116">
        <v>5.9859999999999998</v>
      </c>
      <c r="I4" s="116"/>
      <c r="J4" s="116">
        <v>6.05</v>
      </c>
      <c r="K4" s="116"/>
      <c r="L4" s="32">
        <v>5.9</v>
      </c>
      <c r="M4" s="45">
        <f>AVERAGE(B4:K4)</f>
        <v>5.9765219687875151</v>
      </c>
      <c r="N4" s="45">
        <f t="shared" si="0"/>
        <v>0.121428571428571</v>
      </c>
      <c r="O4" s="60">
        <v>5.7</v>
      </c>
      <c r="P4" s="59">
        <v>6.1</v>
      </c>
      <c r="Q4" s="48">
        <f t="shared" ref="Q4:Q20" si="1">M4/M$3*100</f>
        <v>100.3411277735712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32">
        <v>5.9</v>
      </c>
      <c r="M5" s="45"/>
      <c r="N5" s="45">
        <f t="shared" si="0"/>
        <v>0</v>
      </c>
      <c r="O5" s="60">
        <v>5.7</v>
      </c>
      <c r="P5" s="59">
        <v>6.1</v>
      </c>
      <c r="Q5" s="48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32">
        <v>5.9</v>
      </c>
      <c r="M6" s="45"/>
      <c r="N6" s="45">
        <f t="shared" si="0"/>
        <v>0</v>
      </c>
      <c r="O6" s="60">
        <v>5.7</v>
      </c>
      <c r="P6" s="59">
        <v>6.1</v>
      </c>
      <c r="Q6" s="48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5.9</v>
      </c>
      <c r="M7" s="45"/>
      <c r="N7" s="45">
        <f t="shared" si="0"/>
        <v>0</v>
      </c>
      <c r="O7" s="60">
        <v>5.7</v>
      </c>
      <c r="P7" s="59">
        <v>6.1</v>
      </c>
      <c r="Q7" s="48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5.9</v>
      </c>
      <c r="M8" s="45"/>
      <c r="N8" s="45">
        <f t="shared" si="0"/>
        <v>0</v>
      </c>
      <c r="O8" s="60">
        <v>5.7</v>
      </c>
      <c r="P8" s="59">
        <v>6.1</v>
      </c>
      <c r="Q8" s="48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5.9</v>
      </c>
      <c r="M9" s="45"/>
      <c r="N9" s="45">
        <f t="shared" si="0"/>
        <v>0</v>
      </c>
      <c r="O9" s="60">
        <v>5.7</v>
      </c>
      <c r="P9" s="59">
        <v>6.1</v>
      </c>
      <c r="Q9" s="48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5.9</v>
      </c>
      <c r="M10" s="45"/>
      <c r="N10" s="45">
        <f t="shared" si="0"/>
        <v>0</v>
      </c>
      <c r="O10" s="60">
        <v>5.7</v>
      </c>
      <c r="P10" s="59">
        <v>6.1</v>
      </c>
      <c r="Q10" s="48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5.9</v>
      </c>
      <c r="M11" s="45"/>
      <c r="N11" s="45">
        <f t="shared" si="0"/>
        <v>0</v>
      </c>
      <c r="O11" s="60">
        <v>5.7</v>
      </c>
      <c r="P11" s="59">
        <v>6.1</v>
      </c>
      <c r="Q11" s="48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5.9</v>
      </c>
      <c r="M12" s="45"/>
      <c r="N12" s="45">
        <f t="shared" si="0"/>
        <v>0</v>
      </c>
      <c r="O12" s="60">
        <v>5.7</v>
      </c>
      <c r="P12" s="59">
        <v>6.1</v>
      </c>
      <c r="Q12" s="48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5.9</v>
      </c>
      <c r="M13" s="45"/>
      <c r="N13" s="45">
        <f t="shared" si="0"/>
        <v>0</v>
      </c>
      <c r="O13" s="60">
        <v>5.7</v>
      </c>
      <c r="P13" s="59">
        <v>6.1</v>
      </c>
      <c r="Q13" s="48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5.9</v>
      </c>
      <c r="M14" s="45"/>
      <c r="N14" s="45">
        <f t="shared" si="0"/>
        <v>0</v>
      </c>
      <c r="O14" s="60">
        <v>5.7</v>
      </c>
      <c r="P14" s="59">
        <v>6.1</v>
      </c>
      <c r="Q14" s="48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5.9</v>
      </c>
      <c r="M15" s="45"/>
      <c r="N15" s="45">
        <f t="shared" si="0"/>
        <v>0</v>
      </c>
      <c r="O15" s="60">
        <v>5.7</v>
      </c>
      <c r="P15" s="59">
        <v>6.1</v>
      </c>
      <c r="Q15" s="48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5.9</v>
      </c>
      <c r="M16" s="45"/>
      <c r="N16" s="45">
        <f t="shared" si="0"/>
        <v>0</v>
      </c>
      <c r="O16" s="60">
        <v>5.7</v>
      </c>
      <c r="P16" s="59">
        <v>6.1</v>
      </c>
      <c r="Q16" s="48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5.9</v>
      </c>
      <c r="M17" s="45"/>
      <c r="N17" s="45">
        <f t="shared" si="0"/>
        <v>0</v>
      </c>
      <c r="O17" s="60">
        <v>5.7</v>
      </c>
      <c r="P17" s="59">
        <v>6.1</v>
      </c>
      <c r="Q17" s="48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5.9</v>
      </c>
      <c r="M18" s="45"/>
      <c r="N18" s="45">
        <f t="shared" si="0"/>
        <v>0</v>
      </c>
      <c r="O18" s="60">
        <v>5.7</v>
      </c>
      <c r="P18" s="59">
        <v>6.1</v>
      </c>
      <c r="Q18" s="48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5.9</v>
      </c>
      <c r="M19" s="45"/>
      <c r="N19" s="45">
        <f t="shared" si="0"/>
        <v>0</v>
      </c>
      <c r="O19" s="60">
        <v>5.7</v>
      </c>
      <c r="P19" s="59">
        <v>6.1</v>
      </c>
      <c r="Q19" s="48">
        <f t="shared" si="1"/>
        <v>0</v>
      </c>
      <c r="R19" s="24"/>
    </row>
    <row r="20" spans="1:18" ht="15.95" customHeight="1" x14ac:dyDescent="0.25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32">
        <v>5.9</v>
      </c>
      <c r="M20" s="45"/>
      <c r="N20" s="45">
        <f t="shared" si="0"/>
        <v>0</v>
      </c>
      <c r="O20" s="60">
        <v>5.7</v>
      </c>
      <c r="P20" s="59">
        <v>6.1</v>
      </c>
      <c r="Q20" s="48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2C62-3FEF-4C79-9FB6-A71E03307294}">
  <sheetPr codeName="Sheet28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11" width="11.75" style="14" customWidth="1"/>
    <col min="12" max="12" width="8.5" style="49" customWidth="1"/>
    <col min="13" max="13" width="11.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55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37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969.77735849056603</v>
      </c>
      <c r="D3" s="118">
        <v>995.14615384615377</v>
      </c>
      <c r="E3" s="108"/>
      <c r="F3" s="102"/>
      <c r="G3" s="102"/>
      <c r="H3" s="102"/>
      <c r="I3" s="102"/>
      <c r="J3" s="102"/>
      <c r="K3" s="110"/>
      <c r="L3" s="29">
        <v>966</v>
      </c>
      <c r="M3" s="28">
        <f>AVERAGE(B3:K3)</f>
        <v>982.4617561683599</v>
      </c>
      <c r="N3" s="28">
        <f t="shared" ref="N3:N20" si="0">MAX(B3:K3)-MIN(B3:K3)</f>
        <v>25.368795355587736</v>
      </c>
      <c r="O3" s="93">
        <v>917</v>
      </c>
      <c r="P3" s="92">
        <v>1015</v>
      </c>
      <c r="Q3" s="25">
        <f>M3/M3*100</f>
        <v>100</v>
      </c>
    </row>
    <row r="4" spans="1:18" ht="15.95" customHeight="1" x14ac:dyDescent="0.3">
      <c r="A4" s="31">
        <v>12</v>
      </c>
      <c r="B4" s="119">
        <v>988.45</v>
      </c>
      <c r="C4" s="119">
        <v>967.39444444444416</v>
      </c>
      <c r="D4" s="118">
        <v>1000.3133333333333</v>
      </c>
      <c r="E4" s="134"/>
      <c r="F4" s="119"/>
      <c r="G4" s="119">
        <v>971.71564705882361</v>
      </c>
      <c r="H4" s="119"/>
      <c r="I4" s="119"/>
      <c r="J4" s="119">
        <v>978.68</v>
      </c>
      <c r="K4" s="119"/>
      <c r="L4" s="29">
        <v>966</v>
      </c>
      <c r="M4" s="28">
        <f>AVERAGE(B4:K4)</f>
        <v>981.31068496732019</v>
      </c>
      <c r="N4" s="88">
        <f t="shared" si="0"/>
        <v>32.918888888889114</v>
      </c>
      <c r="O4" s="93">
        <v>917</v>
      </c>
      <c r="P4" s="92">
        <v>1015</v>
      </c>
      <c r="Q4" s="25">
        <f t="shared" ref="Q4:Q20" si="1">M4/M$3*100</f>
        <v>99.882838065317785</v>
      </c>
    </row>
    <row r="5" spans="1:18" ht="15.95" customHeight="1" x14ac:dyDescent="0.3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966</v>
      </c>
      <c r="M5" s="28"/>
      <c r="N5" s="88">
        <f t="shared" si="0"/>
        <v>0</v>
      </c>
      <c r="O5" s="93">
        <v>917</v>
      </c>
      <c r="P5" s="92">
        <v>1015</v>
      </c>
      <c r="Q5" s="25">
        <f t="shared" si="1"/>
        <v>0</v>
      </c>
    </row>
    <row r="6" spans="1:18" ht="15.95" customHeight="1" x14ac:dyDescent="0.3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966</v>
      </c>
      <c r="M6" s="28"/>
      <c r="N6" s="88">
        <f t="shared" si="0"/>
        <v>0</v>
      </c>
      <c r="O6" s="93">
        <v>917</v>
      </c>
      <c r="P6" s="92">
        <v>1015</v>
      </c>
      <c r="Q6" s="25">
        <f t="shared" si="1"/>
        <v>0</v>
      </c>
    </row>
    <row r="7" spans="1:18" ht="15.95" customHeight="1" x14ac:dyDescent="0.3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966</v>
      </c>
      <c r="M7" s="28"/>
      <c r="N7" s="88">
        <f t="shared" si="0"/>
        <v>0</v>
      </c>
      <c r="O7" s="93">
        <v>917</v>
      </c>
      <c r="P7" s="92">
        <v>1015</v>
      </c>
      <c r="Q7" s="25">
        <f t="shared" si="1"/>
        <v>0</v>
      </c>
    </row>
    <row r="8" spans="1:18" ht="15.95" customHeight="1" x14ac:dyDescent="0.3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966</v>
      </c>
      <c r="M8" s="28"/>
      <c r="N8" s="88">
        <f t="shared" si="0"/>
        <v>0</v>
      </c>
      <c r="O8" s="93">
        <v>917</v>
      </c>
      <c r="P8" s="92">
        <v>1015</v>
      </c>
      <c r="Q8" s="25">
        <f t="shared" si="1"/>
        <v>0</v>
      </c>
    </row>
    <row r="9" spans="1:18" ht="15.95" customHeight="1" x14ac:dyDescent="0.3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966</v>
      </c>
      <c r="M9" s="28"/>
      <c r="N9" s="88">
        <f t="shared" si="0"/>
        <v>0</v>
      </c>
      <c r="O9" s="93">
        <v>917</v>
      </c>
      <c r="P9" s="92">
        <v>1015</v>
      </c>
      <c r="Q9" s="25">
        <f t="shared" si="1"/>
        <v>0</v>
      </c>
    </row>
    <row r="10" spans="1:18" ht="15.95" customHeight="1" x14ac:dyDescent="0.3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966</v>
      </c>
      <c r="M10" s="28"/>
      <c r="N10" s="88">
        <f t="shared" si="0"/>
        <v>0</v>
      </c>
      <c r="O10" s="93">
        <v>917</v>
      </c>
      <c r="P10" s="92">
        <v>1015</v>
      </c>
      <c r="Q10" s="25">
        <f t="shared" si="1"/>
        <v>0</v>
      </c>
    </row>
    <row r="11" spans="1:18" ht="15.95" customHeight="1" x14ac:dyDescent="0.3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966</v>
      </c>
      <c r="M11" s="28"/>
      <c r="N11" s="88">
        <f t="shared" si="0"/>
        <v>0</v>
      </c>
      <c r="O11" s="93">
        <v>917</v>
      </c>
      <c r="P11" s="92">
        <v>1015</v>
      </c>
      <c r="Q11" s="25">
        <f t="shared" si="1"/>
        <v>0</v>
      </c>
    </row>
    <row r="12" spans="1:18" ht="15.95" customHeight="1" x14ac:dyDescent="0.3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966</v>
      </c>
      <c r="M12" s="28"/>
      <c r="N12" s="88">
        <f t="shared" si="0"/>
        <v>0</v>
      </c>
      <c r="O12" s="93">
        <v>917</v>
      </c>
      <c r="P12" s="92">
        <v>1015</v>
      </c>
      <c r="Q12" s="25">
        <f t="shared" si="1"/>
        <v>0</v>
      </c>
    </row>
    <row r="13" spans="1:18" ht="15.95" customHeight="1" x14ac:dyDescent="0.3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966</v>
      </c>
      <c r="M13" s="28"/>
      <c r="N13" s="88">
        <f t="shared" si="0"/>
        <v>0</v>
      </c>
      <c r="O13" s="93">
        <v>917</v>
      </c>
      <c r="P13" s="92">
        <v>1015</v>
      </c>
      <c r="Q13" s="25">
        <f t="shared" si="1"/>
        <v>0</v>
      </c>
    </row>
    <row r="14" spans="1:18" ht="15.95" customHeight="1" x14ac:dyDescent="0.3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966</v>
      </c>
      <c r="M14" s="28"/>
      <c r="N14" s="88">
        <f t="shared" si="0"/>
        <v>0</v>
      </c>
      <c r="O14" s="93">
        <v>917</v>
      </c>
      <c r="P14" s="92">
        <v>1015</v>
      </c>
      <c r="Q14" s="25">
        <f t="shared" si="1"/>
        <v>0</v>
      </c>
    </row>
    <row r="15" spans="1:18" ht="15.95" customHeight="1" x14ac:dyDescent="0.3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966</v>
      </c>
      <c r="M15" s="28"/>
      <c r="N15" s="88">
        <f t="shared" si="0"/>
        <v>0</v>
      </c>
      <c r="O15" s="93">
        <v>917</v>
      </c>
      <c r="P15" s="92">
        <v>1015</v>
      </c>
      <c r="Q15" s="25">
        <f t="shared" si="1"/>
        <v>0</v>
      </c>
      <c r="R15" s="24"/>
    </row>
    <row r="16" spans="1:18" ht="15.95" customHeight="1" x14ac:dyDescent="0.3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966</v>
      </c>
      <c r="M16" s="28"/>
      <c r="N16" s="88">
        <f t="shared" si="0"/>
        <v>0</v>
      </c>
      <c r="O16" s="93">
        <v>917</v>
      </c>
      <c r="P16" s="92">
        <v>1015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966</v>
      </c>
      <c r="M17" s="28"/>
      <c r="N17" s="88">
        <f t="shared" si="0"/>
        <v>0</v>
      </c>
      <c r="O17" s="93">
        <v>917</v>
      </c>
      <c r="P17" s="92">
        <v>1015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966</v>
      </c>
      <c r="M18" s="28"/>
      <c r="N18" s="88">
        <f t="shared" si="0"/>
        <v>0</v>
      </c>
      <c r="O18" s="93">
        <v>917</v>
      </c>
      <c r="P18" s="92">
        <v>1015</v>
      </c>
      <c r="Q18" s="25">
        <f t="shared" si="1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966</v>
      </c>
      <c r="M19" s="28"/>
      <c r="N19" s="88">
        <f t="shared" si="0"/>
        <v>0</v>
      </c>
      <c r="O19" s="93">
        <v>917</v>
      </c>
      <c r="P19" s="92">
        <v>1015</v>
      </c>
      <c r="Q19" s="25">
        <f t="shared" si="1"/>
        <v>0</v>
      </c>
      <c r="R19" s="24"/>
    </row>
    <row r="20" spans="1:18" ht="15.95" customHeight="1" x14ac:dyDescent="0.3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966</v>
      </c>
      <c r="M20" s="28"/>
      <c r="N20" s="88">
        <f t="shared" si="0"/>
        <v>0</v>
      </c>
      <c r="O20" s="93">
        <v>917</v>
      </c>
      <c r="P20" s="92">
        <v>1015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2D60-52B7-45C9-96F2-DEA996EC50D3}">
  <sheetPr codeName="Sheet29"/>
  <dimension ref="A1:R20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10.125" style="14" customWidth="1"/>
    <col min="3" max="3" width="10.5" style="14" customWidth="1"/>
    <col min="4" max="4" width="9.875" style="14" customWidth="1"/>
    <col min="5" max="6" width="9.5" style="14" customWidth="1"/>
    <col min="7" max="7" width="9.875" style="14" customWidth="1"/>
    <col min="8" max="8" width="8.75" style="14" customWidth="1"/>
    <col min="9" max="9" width="10.625" style="14" customWidth="1"/>
    <col min="10" max="10" width="10.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56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218.67794117647063</v>
      </c>
      <c r="D3" s="118">
        <v>216.60833333333335</v>
      </c>
      <c r="E3" s="108"/>
      <c r="F3" s="102"/>
      <c r="G3" s="102"/>
      <c r="H3" s="102"/>
      <c r="I3" s="102"/>
      <c r="J3" s="102"/>
      <c r="K3" s="110"/>
      <c r="L3" s="29">
        <v>211</v>
      </c>
      <c r="M3" s="28">
        <f>AVERAGE(B3:K3)</f>
        <v>217.643137254902</v>
      </c>
      <c r="N3" s="28">
        <f t="shared" ref="N3:N20" si="0">MAX(B3:K3)-MIN(B3:K3)</f>
        <v>2.0696078431372769</v>
      </c>
      <c r="O3" s="93">
        <v>189</v>
      </c>
      <c r="P3" s="92">
        <v>233</v>
      </c>
      <c r="Q3" s="25">
        <f>M3/M3*100</f>
        <v>100</v>
      </c>
    </row>
    <row r="4" spans="1:18" ht="15.95" customHeight="1" x14ac:dyDescent="0.25">
      <c r="A4" s="31">
        <v>12</v>
      </c>
      <c r="B4" s="119">
        <v>217.3</v>
      </c>
      <c r="C4" s="119">
        <v>214.92439024390248</v>
      </c>
      <c r="D4" s="118">
        <v>217.04117647058831</v>
      </c>
      <c r="E4" s="134"/>
      <c r="F4" s="119"/>
      <c r="G4" s="119">
        <v>219.75011764705883</v>
      </c>
      <c r="H4" s="119"/>
      <c r="I4" s="119"/>
      <c r="J4" s="119">
        <v>210.72</v>
      </c>
      <c r="K4" s="119"/>
      <c r="L4" s="29">
        <v>211</v>
      </c>
      <c r="M4" s="28">
        <f>AVERAGE(B4:K4)</f>
        <v>215.94713687230993</v>
      </c>
      <c r="N4" s="28">
        <f t="shared" si="0"/>
        <v>9.0301176470588302</v>
      </c>
      <c r="O4" s="93">
        <v>189</v>
      </c>
      <c r="P4" s="92">
        <v>233</v>
      </c>
      <c r="Q4" s="25">
        <f t="shared" ref="Q4:Q20" si="1">M4/M$3*100</f>
        <v>99.220742540296257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211</v>
      </c>
      <c r="M5" s="28"/>
      <c r="N5" s="28">
        <f t="shared" si="0"/>
        <v>0</v>
      </c>
      <c r="O5" s="93">
        <v>189</v>
      </c>
      <c r="P5" s="92">
        <v>233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211</v>
      </c>
      <c r="M6" s="28"/>
      <c r="N6" s="28">
        <f t="shared" si="0"/>
        <v>0</v>
      </c>
      <c r="O6" s="93">
        <v>189</v>
      </c>
      <c r="P6" s="92">
        <v>233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211</v>
      </c>
      <c r="M7" s="28"/>
      <c r="N7" s="28">
        <f t="shared" si="0"/>
        <v>0</v>
      </c>
      <c r="O7" s="93">
        <v>189</v>
      </c>
      <c r="P7" s="92">
        <v>233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211</v>
      </c>
      <c r="M8" s="28"/>
      <c r="N8" s="28">
        <f t="shared" si="0"/>
        <v>0</v>
      </c>
      <c r="O8" s="93">
        <v>189</v>
      </c>
      <c r="P8" s="92">
        <v>233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211</v>
      </c>
      <c r="M9" s="28"/>
      <c r="N9" s="28">
        <f t="shared" si="0"/>
        <v>0</v>
      </c>
      <c r="O9" s="93">
        <v>189</v>
      </c>
      <c r="P9" s="92">
        <v>233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211</v>
      </c>
      <c r="M10" s="28"/>
      <c r="N10" s="28">
        <f t="shared" si="0"/>
        <v>0</v>
      </c>
      <c r="O10" s="93">
        <v>189</v>
      </c>
      <c r="P10" s="92">
        <v>233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211</v>
      </c>
      <c r="M11" s="28"/>
      <c r="N11" s="28">
        <f t="shared" si="0"/>
        <v>0</v>
      </c>
      <c r="O11" s="93">
        <v>189</v>
      </c>
      <c r="P11" s="92">
        <v>233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211</v>
      </c>
      <c r="M12" s="28"/>
      <c r="N12" s="28">
        <f t="shared" si="0"/>
        <v>0</v>
      </c>
      <c r="O12" s="93">
        <v>189</v>
      </c>
      <c r="P12" s="92">
        <v>233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211</v>
      </c>
      <c r="M13" s="28"/>
      <c r="N13" s="28">
        <f t="shared" si="0"/>
        <v>0</v>
      </c>
      <c r="O13" s="93">
        <v>189</v>
      </c>
      <c r="P13" s="92">
        <v>233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211</v>
      </c>
      <c r="M14" s="28"/>
      <c r="N14" s="28">
        <f t="shared" si="0"/>
        <v>0</v>
      </c>
      <c r="O14" s="93">
        <v>189</v>
      </c>
      <c r="P14" s="92">
        <v>233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211</v>
      </c>
      <c r="M15" s="28"/>
      <c r="N15" s="28">
        <f t="shared" si="0"/>
        <v>0</v>
      </c>
      <c r="O15" s="93">
        <v>189</v>
      </c>
      <c r="P15" s="92">
        <v>233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211</v>
      </c>
      <c r="M16" s="28"/>
      <c r="N16" s="28">
        <f t="shared" si="0"/>
        <v>0</v>
      </c>
      <c r="O16" s="93">
        <v>189</v>
      </c>
      <c r="P16" s="92">
        <v>233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211</v>
      </c>
      <c r="M17" s="28"/>
      <c r="N17" s="28">
        <f t="shared" si="0"/>
        <v>0</v>
      </c>
      <c r="O17" s="93">
        <v>189</v>
      </c>
      <c r="P17" s="92">
        <v>233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211</v>
      </c>
      <c r="M18" s="28"/>
      <c r="N18" s="28">
        <f t="shared" si="0"/>
        <v>0</v>
      </c>
      <c r="O18" s="93">
        <v>189</v>
      </c>
      <c r="P18" s="92">
        <v>233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211</v>
      </c>
      <c r="M19" s="28"/>
      <c r="N19" s="28">
        <f t="shared" si="0"/>
        <v>0</v>
      </c>
      <c r="O19" s="93">
        <v>189</v>
      </c>
      <c r="P19" s="92">
        <v>233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211</v>
      </c>
      <c r="M20" s="28"/>
      <c r="N20" s="28">
        <f t="shared" si="0"/>
        <v>0</v>
      </c>
      <c r="O20" s="93">
        <v>189</v>
      </c>
      <c r="P20" s="92">
        <v>233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62E9-E147-4A06-8A45-F1E1194E380C}">
  <sheetPr codeName="Sheet3"/>
  <dimension ref="A1:S21"/>
  <sheetViews>
    <sheetView zoomScale="76" zoomScaleNormal="76" workbookViewId="0">
      <selection activeCell="C3" sqref="C3:D3"/>
    </sheetView>
  </sheetViews>
  <sheetFormatPr defaultColWidth="9" defaultRowHeight="13.5" x14ac:dyDescent="0.15"/>
  <cols>
    <col min="1" max="1" width="3.625" style="14" customWidth="1"/>
    <col min="2" max="2" width="8.125" style="14" customWidth="1"/>
    <col min="3" max="3" width="9" style="14"/>
    <col min="4" max="4" width="8.75" style="14" customWidth="1"/>
    <col min="5" max="5" width="10.5" style="14" customWidth="1"/>
    <col min="6" max="6" width="9.5" style="14" customWidth="1"/>
    <col min="7" max="8" width="8.75" style="14" customWidth="1"/>
    <col min="9" max="9" width="10.625" style="14" customWidth="1"/>
    <col min="10" max="11" width="8.625" style="14" customWidth="1"/>
    <col min="12" max="12" width="6.875" style="14" customWidth="1"/>
    <col min="13" max="13" width="9.75" style="14" customWidth="1"/>
    <col min="14" max="14" width="8.25" style="14" customWidth="1"/>
    <col min="15" max="16" width="2.625" style="14" customWidth="1"/>
    <col min="17" max="17" width="10.125" style="14" customWidth="1"/>
    <col min="18" max="16384" width="9" style="14"/>
  </cols>
  <sheetData>
    <row r="1" spans="1:19" ht="20.100000000000001" customHeight="1" x14ac:dyDescent="0.3">
      <c r="F1" s="42" t="s">
        <v>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27" t="s">
        <v>72</v>
      </c>
      <c r="P2" s="2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3"/>
      <c r="C3" s="116">
        <v>5.2985714285714289</v>
      </c>
      <c r="D3" s="117">
        <v>5.2945454545454549</v>
      </c>
      <c r="E3" s="106"/>
      <c r="F3" s="103"/>
      <c r="G3" s="103"/>
      <c r="H3" s="103"/>
      <c r="I3" s="103"/>
      <c r="J3" s="103"/>
      <c r="K3" s="111"/>
      <c r="L3" s="32">
        <v>5.3</v>
      </c>
      <c r="M3" s="45">
        <f>AVERAGE(B3:K3)</f>
        <v>5.2965584415584424</v>
      </c>
      <c r="N3" s="45">
        <f t="shared" ref="N3:N20" si="0">MAX(B3:K3)-MIN(B3:K3)</f>
        <v>4.025974025974044E-3</v>
      </c>
      <c r="O3" s="27">
        <v>5.0999999999999996</v>
      </c>
      <c r="P3" s="26">
        <v>5.5</v>
      </c>
      <c r="Q3" s="48">
        <f>M3/M3*100</f>
        <v>100</v>
      </c>
    </row>
    <row r="4" spans="1:19" s="43" customFormat="1" ht="15.95" customHeight="1" x14ac:dyDescent="0.25">
      <c r="A4" s="31">
        <v>12</v>
      </c>
      <c r="B4" s="116">
        <v>5.29</v>
      </c>
      <c r="C4" s="116">
        <v>5.2957333333333327</v>
      </c>
      <c r="D4" s="117">
        <v>5.3058823529411772</v>
      </c>
      <c r="E4" s="117">
        <v>5.2750000000000004</v>
      </c>
      <c r="F4" s="116"/>
      <c r="G4" s="116">
        <v>5.2773529411764706</v>
      </c>
      <c r="H4" s="116">
        <v>5.3230000000000004</v>
      </c>
      <c r="I4" s="116"/>
      <c r="J4" s="116">
        <v>5.32</v>
      </c>
      <c r="K4" s="116"/>
      <c r="L4" s="32">
        <v>5.3</v>
      </c>
      <c r="M4" s="45">
        <f>AVERAGE(B4:K4)</f>
        <v>5.298138375350141</v>
      </c>
      <c r="N4" s="45">
        <f t="shared" si="0"/>
        <v>4.8000000000000043E-2</v>
      </c>
      <c r="O4" s="27">
        <v>5.0999999999999996</v>
      </c>
      <c r="P4" s="26">
        <v>5.5</v>
      </c>
      <c r="Q4" s="25">
        <f t="shared" ref="Q4:Q20" si="1">M4/M$3*100</f>
        <v>100.02982944130856</v>
      </c>
    </row>
    <row r="5" spans="1:19" s="43" customFormat="1" ht="15.95" customHeight="1" x14ac:dyDescent="0.25">
      <c r="A5" s="31">
        <v>1</v>
      </c>
      <c r="B5" s="46"/>
      <c r="C5" s="46"/>
      <c r="D5" s="45"/>
      <c r="E5" s="46"/>
      <c r="F5" s="46"/>
      <c r="G5" s="46"/>
      <c r="H5" s="46"/>
      <c r="I5" s="46"/>
      <c r="J5" s="46"/>
      <c r="K5" s="46"/>
      <c r="L5" s="32">
        <v>5.3</v>
      </c>
      <c r="M5" s="45"/>
      <c r="N5" s="45">
        <f t="shared" si="0"/>
        <v>0</v>
      </c>
      <c r="O5" s="27">
        <v>5.0999999999999996</v>
      </c>
      <c r="P5" s="26">
        <v>5.5</v>
      </c>
      <c r="Q5" s="25">
        <f t="shared" si="1"/>
        <v>0</v>
      </c>
    </row>
    <row r="6" spans="1:19" s="43" customFormat="1" ht="15.95" customHeight="1" x14ac:dyDescent="0.25">
      <c r="A6" s="31">
        <v>2</v>
      </c>
      <c r="B6" s="46"/>
      <c r="C6" s="46"/>
      <c r="D6" s="45"/>
      <c r="E6" s="46"/>
      <c r="F6" s="46"/>
      <c r="G6" s="46"/>
      <c r="H6" s="46"/>
      <c r="I6" s="46"/>
      <c r="J6" s="46"/>
      <c r="K6" s="46"/>
      <c r="L6" s="32">
        <v>5.3</v>
      </c>
      <c r="M6" s="45"/>
      <c r="N6" s="45">
        <f t="shared" si="0"/>
        <v>0</v>
      </c>
      <c r="O6" s="27">
        <v>5.0999999999999996</v>
      </c>
      <c r="P6" s="26">
        <v>5.5</v>
      </c>
      <c r="Q6" s="25">
        <f t="shared" si="1"/>
        <v>0</v>
      </c>
    </row>
    <row r="7" spans="1:19" s="43" customFormat="1" ht="15.95" customHeight="1" x14ac:dyDescent="0.25">
      <c r="A7" s="31">
        <v>3</v>
      </c>
      <c r="B7" s="46"/>
      <c r="C7" s="46"/>
      <c r="D7" s="45"/>
      <c r="E7" s="46"/>
      <c r="F7" s="46"/>
      <c r="G7" s="46"/>
      <c r="H7" s="46"/>
      <c r="I7" s="46"/>
      <c r="J7" s="46"/>
      <c r="K7" s="46"/>
      <c r="L7" s="32">
        <v>5.3</v>
      </c>
      <c r="M7" s="45"/>
      <c r="N7" s="45">
        <f t="shared" si="0"/>
        <v>0</v>
      </c>
      <c r="O7" s="27">
        <v>5.0999999999999996</v>
      </c>
      <c r="P7" s="26">
        <v>5.5</v>
      </c>
      <c r="Q7" s="25">
        <f t="shared" si="1"/>
        <v>0</v>
      </c>
    </row>
    <row r="8" spans="1:19" s="43" customFormat="1" ht="15.95" customHeight="1" x14ac:dyDescent="0.25">
      <c r="A8" s="31">
        <v>4</v>
      </c>
      <c r="B8" s="46"/>
      <c r="C8" s="46"/>
      <c r="D8" s="45"/>
      <c r="E8" s="46"/>
      <c r="F8" s="46"/>
      <c r="G8" s="46"/>
      <c r="H8" s="46"/>
      <c r="I8" s="46"/>
      <c r="J8" s="46"/>
      <c r="K8" s="46"/>
      <c r="L8" s="32">
        <v>5.3</v>
      </c>
      <c r="M8" s="45"/>
      <c r="N8" s="45">
        <f t="shared" si="0"/>
        <v>0</v>
      </c>
      <c r="O8" s="27">
        <v>5.0999999999999996</v>
      </c>
      <c r="P8" s="26">
        <v>5.5</v>
      </c>
      <c r="Q8" s="25">
        <f t="shared" si="1"/>
        <v>0</v>
      </c>
    </row>
    <row r="9" spans="1:19" s="43" customFormat="1" ht="15.95" customHeight="1" x14ac:dyDescent="0.25">
      <c r="A9" s="31">
        <v>5</v>
      </c>
      <c r="B9" s="46"/>
      <c r="C9" s="46"/>
      <c r="D9" s="45"/>
      <c r="E9" s="46"/>
      <c r="F9" s="46"/>
      <c r="G9" s="46"/>
      <c r="H9" s="46"/>
      <c r="I9" s="46"/>
      <c r="J9" s="46"/>
      <c r="K9" s="46"/>
      <c r="L9" s="32">
        <v>5.3</v>
      </c>
      <c r="M9" s="45"/>
      <c r="N9" s="45">
        <f t="shared" si="0"/>
        <v>0</v>
      </c>
      <c r="O9" s="27">
        <v>5.0999999999999996</v>
      </c>
      <c r="P9" s="26">
        <v>5.5</v>
      </c>
      <c r="Q9" s="25">
        <f t="shared" si="1"/>
        <v>0</v>
      </c>
    </row>
    <row r="10" spans="1:19" s="43" customFormat="1" ht="15.95" customHeight="1" x14ac:dyDescent="0.25">
      <c r="A10" s="31">
        <v>6</v>
      </c>
      <c r="B10" s="46"/>
      <c r="C10" s="46"/>
      <c r="D10" s="45"/>
      <c r="E10" s="46"/>
      <c r="F10" s="46"/>
      <c r="G10" s="46"/>
      <c r="H10" s="46"/>
      <c r="I10" s="46"/>
      <c r="J10" s="46"/>
      <c r="K10" s="46"/>
      <c r="L10" s="32">
        <v>5.3</v>
      </c>
      <c r="M10" s="45"/>
      <c r="N10" s="45">
        <f t="shared" si="0"/>
        <v>0</v>
      </c>
      <c r="O10" s="27">
        <v>5.0999999999999996</v>
      </c>
      <c r="P10" s="26">
        <v>5.5</v>
      </c>
      <c r="Q10" s="25">
        <f t="shared" si="1"/>
        <v>0</v>
      </c>
    </row>
    <row r="11" spans="1:19" s="43" customFormat="1" ht="15.95" customHeight="1" x14ac:dyDescent="0.25">
      <c r="A11" s="31">
        <v>7</v>
      </c>
      <c r="B11" s="46"/>
      <c r="C11" s="46"/>
      <c r="D11" s="45"/>
      <c r="E11" s="46"/>
      <c r="F11" s="46"/>
      <c r="G11" s="46"/>
      <c r="H11" s="46"/>
      <c r="I11" s="46"/>
      <c r="J11" s="46"/>
      <c r="K11" s="46"/>
      <c r="L11" s="32">
        <v>5.3</v>
      </c>
      <c r="M11" s="45"/>
      <c r="N11" s="45">
        <f t="shared" si="0"/>
        <v>0</v>
      </c>
      <c r="O11" s="27">
        <v>5.0999999999999996</v>
      </c>
      <c r="P11" s="26">
        <v>5.5</v>
      </c>
      <c r="Q11" s="25">
        <f t="shared" si="1"/>
        <v>0</v>
      </c>
    </row>
    <row r="12" spans="1:19" s="43" customFormat="1" ht="15.95" customHeight="1" x14ac:dyDescent="0.25">
      <c r="A12" s="31">
        <v>8</v>
      </c>
      <c r="B12" s="46"/>
      <c r="C12" s="46"/>
      <c r="D12" s="45"/>
      <c r="E12" s="46"/>
      <c r="F12" s="46"/>
      <c r="G12" s="46"/>
      <c r="H12" s="46"/>
      <c r="I12" s="46"/>
      <c r="J12" s="46"/>
      <c r="K12" s="46"/>
      <c r="L12" s="32">
        <v>5.3</v>
      </c>
      <c r="M12" s="45"/>
      <c r="N12" s="45">
        <f t="shared" si="0"/>
        <v>0</v>
      </c>
      <c r="O12" s="27">
        <v>5.0999999999999996</v>
      </c>
      <c r="P12" s="26">
        <v>5.5</v>
      </c>
      <c r="Q12" s="25">
        <f t="shared" si="1"/>
        <v>0</v>
      </c>
    </row>
    <row r="13" spans="1:19" s="43" customFormat="1" ht="15.95" customHeight="1" x14ac:dyDescent="0.25">
      <c r="A13" s="31">
        <v>9</v>
      </c>
      <c r="B13" s="46"/>
      <c r="C13" s="46"/>
      <c r="D13" s="45"/>
      <c r="E13" s="46"/>
      <c r="F13" s="46"/>
      <c r="G13" s="46"/>
      <c r="H13" s="46"/>
      <c r="I13" s="46"/>
      <c r="J13" s="46"/>
      <c r="K13" s="46"/>
      <c r="L13" s="32">
        <v>5.3</v>
      </c>
      <c r="M13" s="45"/>
      <c r="N13" s="45">
        <f t="shared" si="0"/>
        <v>0</v>
      </c>
      <c r="O13" s="27">
        <v>5.0999999999999996</v>
      </c>
      <c r="P13" s="26">
        <v>5.5</v>
      </c>
      <c r="Q13" s="25">
        <f t="shared" si="1"/>
        <v>0</v>
      </c>
    </row>
    <row r="14" spans="1:19" s="43" customFormat="1" ht="15.95" customHeight="1" x14ac:dyDescent="0.25">
      <c r="A14" s="31">
        <v>10</v>
      </c>
      <c r="B14" s="46"/>
      <c r="C14" s="46"/>
      <c r="D14" s="47"/>
      <c r="E14" s="46"/>
      <c r="F14" s="46"/>
      <c r="G14" s="46"/>
      <c r="H14" s="46"/>
      <c r="I14" s="46"/>
      <c r="J14" s="46"/>
      <c r="K14" s="46"/>
      <c r="L14" s="32">
        <v>5.3</v>
      </c>
      <c r="M14" s="45"/>
      <c r="N14" s="45">
        <f t="shared" si="0"/>
        <v>0</v>
      </c>
      <c r="O14" s="27">
        <v>5.0999999999999996</v>
      </c>
      <c r="P14" s="26">
        <v>5.5</v>
      </c>
      <c r="Q14" s="25">
        <f t="shared" si="1"/>
        <v>0</v>
      </c>
    </row>
    <row r="15" spans="1:19" s="43" customFormat="1" ht="15.95" customHeight="1" x14ac:dyDescent="0.25">
      <c r="A15" s="31">
        <v>11</v>
      </c>
      <c r="B15" s="46"/>
      <c r="C15" s="46"/>
      <c r="D15" s="45"/>
      <c r="E15" s="46"/>
      <c r="F15" s="46"/>
      <c r="G15" s="46"/>
      <c r="H15" s="46"/>
      <c r="I15" s="46"/>
      <c r="J15" s="46"/>
      <c r="K15" s="46"/>
      <c r="L15" s="32">
        <v>5.3</v>
      </c>
      <c r="M15" s="45"/>
      <c r="N15" s="45">
        <f t="shared" si="0"/>
        <v>0</v>
      </c>
      <c r="O15" s="27">
        <v>5.0999999999999996</v>
      </c>
      <c r="P15" s="26">
        <v>5.5</v>
      </c>
      <c r="Q15" s="25">
        <f t="shared" si="1"/>
        <v>0</v>
      </c>
      <c r="R15" s="44"/>
    </row>
    <row r="16" spans="1:19" s="43" customFormat="1" ht="15.95" customHeight="1" x14ac:dyDescent="0.25">
      <c r="A16" s="31">
        <v>12</v>
      </c>
      <c r="B16" s="46"/>
      <c r="C16" s="46"/>
      <c r="D16" s="47"/>
      <c r="E16" s="46"/>
      <c r="F16" s="46"/>
      <c r="G16" s="46"/>
      <c r="H16" s="46"/>
      <c r="I16" s="46"/>
      <c r="J16" s="46"/>
      <c r="K16" s="46"/>
      <c r="L16" s="32">
        <v>5.3</v>
      </c>
      <c r="M16" s="45"/>
      <c r="N16" s="45">
        <f t="shared" si="0"/>
        <v>0</v>
      </c>
      <c r="O16" s="27">
        <v>5.0999999999999996</v>
      </c>
      <c r="P16" s="26">
        <v>5.5</v>
      </c>
      <c r="Q16" s="25">
        <f t="shared" si="1"/>
        <v>0</v>
      </c>
      <c r="R16" s="44"/>
    </row>
    <row r="17" spans="1:18" s="43" customFormat="1" ht="15.95" customHeight="1" x14ac:dyDescent="0.25">
      <c r="A17" s="31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2">
        <v>5.3</v>
      </c>
      <c r="M17" s="45"/>
      <c r="N17" s="45">
        <f t="shared" si="0"/>
        <v>0</v>
      </c>
      <c r="O17" s="27">
        <v>5.0999999999999996</v>
      </c>
      <c r="P17" s="26">
        <v>5.5</v>
      </c>
      <c r="Q17" s="25">
        <f t="shared" si="1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5.3</v>
      </c>
      <c r="M18" s="45"/>
      <c r="N18" s="45">
        <f t="shared" si="0"/>
        <v>0</v>
      </c>
      <c r="O18" s="27">
        <v>5.0999999999999996</v>
      </c>
      <c r="P18" s="26">
        <v>5.5</v>
      </c>
      <c r="Q18" s="25">
        <f t="shared" si="1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5.3</v>
      </c>
      <c r="M19" s="45"/>
      <c r="N19" s="45">
        <f t="shared" si="0"/>
        <v>0</v>
      </c>
      <c r="O19" s="27">
        <v>5.0999999999999996</v>
      </c>
      <c r="P19" s="26">
        <v>5.5</v>
      </c>
      <c r="Q19" s="25">
        <f t="shared" si="1"/>
        <v>0</v>
      </c>
      <c r="R19" s="44"/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5.3</v>
      </c>
      <c r="M20" s="45"/>
      <c r="N20" s="45">
        <f t="shared" si="0"/>
        <v>0</v>
      </c>
      <c r="O20" s="27">
        <v>5.0999999999999996</v>
      </c>
      <c r="P20" s="26">
        <v>5.5</v>
      </c>
      <c r="Q20" s="25">
        <f t="shared" si="1"/>
        <v>0</v>
      </c>
      <c r="R20" s="44"/>
    </row>
    <row r="21" spans="1:18" ht="16.5" x14ac:dyDescent="0.25">
      <c r="O21" s="27">
        <v>5.0999999999999996</v>
      </c>
      <c r="P21" s="26">
        <v>5.5</v>
      </c>
    </row>
  </sheetData>
  <phoneticPr fontId="3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643-C5BB-4A26-9C24-314F4C4A93F2}">
  <sheetPr codeName="Sheet30"/>
  <dimension ref="A1:R21"/>
  <sheetViews>
    <sheetView zoomScale="76" zoomScaleNormal="76" workbookViewId="0">
      <selection activeCell="Z34" sqref="Z34"/>
    </sheetView>
  </sheetViews>
  <sheetFormatPr defaultColWidth="9" defaultRowHeight="13.5" x14ac:dyDescent="0.15"/>
  <cols>
    <col min="1" max="1" width="3.75" style="14" customWidth="1"/>
    <col min="2" max="2" width="8.5" style="14" customWidth="1"/>
    <col min="3" max="3" width="9" style="14"/>
    <col min="4" max="5" width="8.75" style="14" customWidth="1"/>
    <col min="6" max="6" width="9.5" style="14" customWidth="1"/>
    <col min="7" max="8" width="8.75" style="14" customWidth="1"/>
    <col min="9" max="9" width="10.625" style="14" customWidth="1"/>
    <col min="10" max="10" width="8.625" style="14" customWidth="1"/>
    <col min="11" max="11" width="9.375" style="14" customWidth="1"/>
    <col min="12" max="12" width="7.5" style="49" customWidth="1"/>
    <col min="13" max="13" width="9.75" style="49" customWidth="1"/>
    <col min="14" max="14" width="7.875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58</v>
      </c>
    </row>
    <row r="2" spans="1:18" ht="16.5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92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90.646296296296342</v>
      </c>
      <c r="D3" s="118">
        <v>88.190000000000012</v>
      </c>
      <c r="E3" s="108"/>
      <c r="F3" s="102"/>
      <c r="G3" s="102"/>
      <c r="H3" s="102"/>
      <c r="I3" s="102"/>
      <c r="J3" s="102"/>
      <c r="K3" s="110"/>
      <c r="L3" s="29">
        <v>87</v>
      </c>
      <c r="M3" s="28">
        <f>AVERAGE(B3:K3)</f>
        <v>89.418148148148177</v>
      </c>
      <c r="N3" s="28">
        <f t="shared" ref="N3:N20" si="0">MAX(B3:K3)-MIN(B3:K3)</f>
        <v>2.4562962962963297</v>
      </c>
      <c r="O3" s="93">
        <v>78</v>
      </c>
      <c r="P3" s="92">
        <v>96</v>
      </c>
      <c r="Q3" s="25">
        <f>M3/M3*100</f>
        <v>100</v>
      </c>
    </row>
    <row r="4" spans="1:18" ht="15.95" customHeight="1" x14ac:dyDescent="0.25">
      <c r="A4" s="31">
        <v>12</v>
      </c>
      <c r="B4" s="119">
        <v>89.3</v>
      </c>
      <c r="C4" s="119">
        <v>88.174324324324331</v>
      </c>
      <c r="D4" s="118">
        <v>91.172222222222246</v>
      </c>
      <c r="E4" s="134"/>
      <c r="F4" s="119"/>
      <c r="G4" s="119">
        <v>84.152000000000001</v>
      </c>
      <c r="H4" s="119"/>
      <c r="I4" s="119"/>
      <c r="J4" s="119">
        <v>88.48</v>
      </c>
      <c r="K4" s="119"/>
      <c r="L4" s="29">
        <v>87</v>
      </c>
      <c r="M4" s="28">
        <f>AVERAGE(B4:K4)</f>
        <v>88.25570930930931</v>
      </c>
      <c r="N4" s="28">
        <f t="shared" si="0"/>
        <v>7.0202222222222446</v>
      </c>
      <c r="O4" s="93">
        <v>78</v>
      </c>
      <c r="P4" s="92">
        <v>96</v>
      </c>
      <c r="Q4" s="25">
        <f t="shared" ref="Q4:Q20" si="1">M4/M$3*100</f>
        <v>98.699996742369422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87</v>
      </c>
      <c r="M5" s="28"/>
      <c r="N5" s="28">
        <f t="shared" si="0"/>
        <v>0</v>
      </c>
      <c r="O5" s="93">
        <v>78</v>
      </c>
      <c r="P5" s="92">
        <v>96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87</v>
      </c>
      <c r="M6" s="28"/>
      <c r="N6" s="28">
        <f t="shared" si="0"/>
        <v>0</v>
      </c>
      <c r="O6" s="93">
        <v>78</v>
      </c>
      <c r="P6" s="92">
        <v>96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95"/>
      <c r="F7" s="32"/>
      <c r="G7" s="32"/>
      <c r="H7" s="32"/>
      <c r="I7" s="32"/>
      <c r="J7" s="28"/>
      <c r="K7" s="32"/>
      <c r="L7" s="29">
        <v>87</v>
      </c>
      <c r="M7" s="28"/>
      <c r="N7" s="28">
        <f t="shared" si="0"/>
        <v>0</v>
      </c>
      <c r="O7" s="93">
        <v>78</v>
      </c>
      <c r="P7" s="92">
        <v>96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95"/>
      <c r="F8" s="32"/>
      <c r="G8" s="32"/>
      <c r="H8" s="32"/>
      <c r="I8" s="32"/>
      <c r="J8" s="32"/>
      <c r="K8" s="32"/>
      <c r="L8" s="29">
        <v>87</v>
      </c>
      <c r="M8" s="28"/>
      <c r="N8" s="28">
        <f t="shared" si="0"/>
        <v>0</v>
      </c>
      <c r="O8" s="93">
        <v>78</v>
      </c>
      <c r="P8" s="92">
        <v>96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95"/>
      <c r="F9" s="32"/>
      <c r="G9" s="32"/>
      <c r="H9" s="32"/>
      <c r="I9" s="32"/>
      <c r="J9" s="32"/>
      <c r="K9" s="32"/>
      <c r="L9" s="29">
        <v>87</v>
      </c>
      <c r="M9" s="28"/>
      <c r="N9" s="28">
        <f t="shared" si="0"/>
        <v>0</v>
      </c>
      <c r="O9" s="93">
        <v>78</v>
      </c>
      <c r="P9" s="92">
        <v>96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95"/>
      <c r="F10" s="32"/>
      <c r="G10" s="32"/>
      <c r="H10" s="32"/>
      <c r="I10" s="32"/>
      <c r="J10" s="32"/>
      <c r="K10" s="32"/>
      <c r="L10" s="29">
        <v>87</v>
      </c>
      <c r="M10" s="28"/>
      <c r="N10" s="28">
        <f t="shared" si="0"/>
        <v>0</v>
      </c>
      <c r="O10" s="93">
        <v>78</v>
      </c>
      <c r="P10" s="92">
        <v>96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95"/>
      <c r="F11" s="32"/>
      <c r="G11" s="32"/>
      <c r="H11" s="32"/>
      <c r="I11" s="32"/>
      <c r="J11" s="32"/>
      <c r="K11" s="32"/>
      <c r="L11" s="29">
        <v>87</v>
      </c>
      <c r="M11" s="28"/>
      <c r="N11" s="28">
        <f t="shared" si="0"/>
        <v>0</v>
      </c>
      <c r="O11" s="93">
        <v>78</v>
      </c>
      <c r="P11" s="92">
        <v>96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95"/>
      <c r="F12" s="32"/>
      <c r="G12" s="32"/>
      <c r="H12" s="32"/>
      <c r="I12" s="32"/>
      <c r="J12" s="32"/>
      <c r="K12" s="32"/>
      <c r="L12" s="29">
        <v>87</v>
      </c>
      <c r="M12" s="28"/>
      <c r="N12" s="28">
        <f t="shared" si="0"/>
        <v>0</v>
      </c>
      <c r="O12" s="93">
        <v>78</v>
      </c>
      <c r="P12" s="92">
        <v>96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95"/>
      <c r="F13" s="32"/>
      <c r="G13" s="32"/>
      <c r="H13" s="32"/>
      <c r="I13" s="32"/>
      <c r="J13" s="32"/>
      <c r="K13" s="32"/>
      <c r="L13" s="29">
        <v>87</v>
      </c>
      <c r="M13" s="28"/>
      <c r="N13" s="28">
        <f t="shared" si="0"/>
        <v>0</v>
      </c>
      <c r="O13" s="93">
        <v>78</v>
      </c>
      <c r="P13" s="92">
        <v>96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95"/>
      <c r="F14" s="32"/>
      <c r="G14" s="30"/>
      <c r="H14" s="32"/>
      <c r="I14" s="32"/>
      <c r="J14" s="32"/>
      <c r="K14" s="32"/>
      <c r="L14" s="29">
        <v>87</v>
      </c>
      <c r="M14" s="28"/>
      <c r="N14" s="28">
        <f t="shared" si="0"/>
        <v>0</v>
      </c>
      <c r="O14" s="93">
        <v>78</v>
      </c>
      <c r="P14" s="92">
        <v>96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29">
        <v>87</v>
      </c>
      <c r="M15" s="28"/>
      <c r="N15" s="28">
        <f t="shared" si="0"/>
        <v>0</v>
      </c>
      <c r="O15" s="93">
        <v>78</v>
      </c>
      <c r="P15" s="92">
        <v>96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95"/>
      <c r="F16" s="32"/>
      <c r="G16" s="32"/>
      <c r="H16" s="32"/>
      <c r="I16" s="32"/>
      <c r="J16" s="32"/>
      <c r="K16" s="32"/>
      <c r="L16" s="29">
        <v>87</v>
      </c>
      <c r="M16" s="28"/>
      <c r="N16" s="28">
        <f t="shared" si="0"/>
        <v>0</v>
      </c>
      <c r="O16" s="93">
        <v>78</v>
      </c>
      <c r="P16" s="92">
        <v>96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95"/>
      <c r="F17" s="32"/>
      <c r="G17" s="32"/>
      <c r="H17" s="32"/>
      <c r="I17" s="32"/>
      <c r="J17" s="32"/>
      <c r="K17" s="32"/>
      <c r="L17" s="29">
        <v>87</v>
      </c>
      <c r="M17" s="28"/>
      <c r="N17" s="28">
        <f t="shared" si="0"/>
        <v>0</v>
      </c>
      <c r="O17" s="93">
        <v>78</v>
      </c>
      <c r="P17" s="92">
        <v>96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87</v>
      </c>
      <c r="M18" s="28"/>
      <c r="N18" s="28">
        <f t="shared" si="0"/>
        <v>0</v>
      </c>
      <c r="O18" s="93">
        <v>78</v>
      </c>
      <c r="P18" s="92">
        <v>96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87</v>
      </c>
      <c r="M19" s="28"/>
      <c r="N19" s="28">
        <f t="shared" si="0"/>
        <v>0</v>
      </c>
      <c r="O19" s="93">
        <v>78</v>
      </c>
      <c r="P19" s="92">
        <v>96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87</v>
      </c>
      <c r="M20" s="28"/>
      <c r="N20" s="28">
        <f t="shared" si="0"/>
        <v>0</v>
      </c>
      <c r="O20" s="93">
        <v>78</v>
      </c>
      <c r="P20" s="92">
        <v>96</v>
      </c>
      <c r="Q20" s="25">
        <f t="shared" si="1"/>
        <v>0</v>
      </c>
      <c r="R20" s="24"/>
    </row>
    <row r="21" spans="1:18" ht="19.5" x14ac:dyDescent="0.15">
      <c r="L21" s="29">
        <v>89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101-6F83-4FB9-9F67-86A783F624CC}">
  <sheetPr codeName="Sheet31"/>
  <dimension ref="A1:AB21"/>
  <sheetViews>
    <sheetView zoomScale="76" zoomScaleNormal="76" workbookViewId="0">
      <selection activeCell="V5" sqref="V5"/>
    </sheetView>
  </sheetViews>
  <sheetFormatPr defaultColWidth="9" defaultRowHeight="13.5" x14ac:dyDescent="0.15"/>
  <cols>
    <col min="1" max="1" width="3.75" style="14" customWidth="1"/>
    <col min="2" max="2" width="9.25" style="14" customWidth="1"/>
    <col min="3" max="3" width="9.125" style="14" customWidth="1"/>
    <col min="4" max="5" width="9.25" style="14" customWidth="1"/>
    <col min="6" max="6" width="9.375" style="14" customWidth="1"/>
    <col min="7" max="8" width="9.25" style="14" customWidth="1"/>
    <col min="9" max="10" width="10.625" style="14" customWidth="1"/>
    <col min="11" max="11" width="9.75" style="14" customWidth="1"/>
    <col min="12" max="12" width="10.625" style="14" customWidth="1"/>
    <col min="13" max="13" width="9.125" style="14" customWidth="1"/>
    <col min="14" max="14" width="7.875" style="14" customWidth="1"/>
    <col min="15" max="15" width="11.375" style="14" customWidth="1"/>
    <col min="16" max="16" width="9.375" style="14" customWidth="1"/>
    <col min="17" max="17" width="8.75" style="14" customWidth="1"/>
    <col min="18" max="21" width="3.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8" ht="20.100000000000001" customHeight="1" x14ac:dyDescent="0.3">
      <c r="F1" s="42" t="s">
        <v>93</v>
      </c>
    </row>
    <row r="2" spans="1:28" ht="15.95" customHeight="1" x14ac:dyDescent="0.25">
      <c r="A2" s="41" t="s">
        <v>60</v>
      </c>
      <c r="B2" s="143" t="s">
        <v>61</v>
      </c>
      <c r="C2" s="143" t="s">
        <v>62</v>
      </c>
      <c r="D2" s="145" t="s">
        <v>63</v>
      </c>
      <c r="E2" s="153" t="s">
        <v>75</v>
      </c>
      <c r="F2" s="154" t="s">
        <v>64</v>
      </c>
      <c r="G2" s="155" t="s">
        <v>65</v>
      </c>
      <c r="H2" s="156" t="s">
        <v>66</v>
      </c>
      <c r="I2" s="143" t="s">
        <v>67</v>
      </c>
      <c r="J2" s="155" t="s">
        <v>68</v>
      </c>
      <c r="K2" s="157" t="s">
        <v>69</v>
      </c>
      <c r="L2" s="158" t="s">
        <v>122</v>
      </c>
      <c r="M2" s="159" t="s">
        <v>123</v>
      </c>
      <c r="N2" s="151" t="s">
        <v>71</v>
      </c>
      <c r="O2" s="160" t="s">
        <v>82</v>
      </c>
      <c r="P2" s="161" t="s">
        <v>83</v>
      </c>
      <c r="Q2" s="155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8" ht="15.95" customHeight="1" x14ac:dyDescent="0.25">
      <c r="A3" s="31">
        <v>11</v>
      </c>
      <c r="B3" s="121"/>
      <c r="C3" s="121">
        <v>85.946296296296282</v>
      </c>
      <c r="D3" s="120">
        <v>84.769230769230774</v>
      </c>
      <c r="E3" s="120"/>
      <c r="F3" s="122"/>
      <c r="G3" s="122"/>
      <c r="H3" s="122"/>
      <c r="I3" s="121"/>
      <c r="J3" s="122"/>
      <c r="K3" s="122"/>
      <c r="L3" s="100">
        <v>86</v>
      </c>
      <c r="M3" s="120">
        <f>AVERAGE(C3,B3,D3,E3,I3)</f>
        <v>85.357763532763528</v>
      </c>
      <c r="N3" s="120">
        <f>MAX(B3,C3,D3,E3,I3)-MIN(B3,C3,D3,E3,I3)</f>
        <v>1.1770655270655084</v>
      </c>
      <c r="O3" s="70">
        <v>70</v>
      </c>
      <c r="P3" s="137"/>
      <c r="Q3" s="137">
        <f>MAX(F3,G3,H3,J3,K3)-MIN(F3,G3,H3,J3,K3)</f>
        <v>0</v>
      </c>
      <c r="R3" s="27">
        <v>81</v>
      </c>
      <c r="S3" s="26">
        <v>91</v>
      </c>
      <c r="T3" s="26">
        <v>65</v>
      </c>
      <c r="U3" s="26">
        <v>75</v>
      </c>
      <c r="V3" s="25">
        <v>100</v>
      </c>
    </row>
    <row r="4" spans="1:28" ht="15.95" customHeight="1" x14ac:dyDescent="0.25">
      <c r="A4" s="31">
        <v>12</v>
      </c>
      <c r="B4" s="121">
        <v>85.35</v>
      </c>
      <c r="C4" s="121">
        <v>86.347945205479448</v>
      </c>
      <c r="D4" s="120">
        <v>86.095238095238102</v>
      </c>
      <c r="E4" s="120">
        <v>86.3</v>
      </c>
      <c r="F4" s="122"/>
      <c r="G4" s="122">
        <v>70.204705882352926</v>
      </c>
      <c r="H4" s="122">
        <v>70.158000000000001</v>
      </c>
      <c r="I4" s="121"/>
      <c r="J4" s="122">
        <v>70.69</v>
      </c>
      <c r="K4" s="122"/>
      <c r="L4" s="100">
        <v>86</v>
      </c>
      <c r="M4" s="120">
        <f>AVERAGE(C4,B4,D4,E4,I4)</f>
        <v>86.023295825179389</v>
      </c>
      <c r="N4" s="120">
        <f>MAX(B4,C4,D4,E4,I4)-MIN(B4,C4,D4,E4,I4)</f>
        <v>0.99794520547945353</v>
      </c>
      <c r="O4" s="141">
        <v>70</v>
      </c>
      <c r="P4" s="137">
        <f>AVERAGE(F4,G4,H4,J4,K4)</f>
        <v>70.350901960784313</v>
      </c>
      <c r="Q4" s="137">
        <f>MAX(F4,G4,H4,J4,K4)-MIN(F4,G4,H4,J4,K4)</f>
        <v>0.53199999999999648</v>
      </c>
      <c r="R4" s="27">
        <v>81</v>
      </c>
      <c r="S4" s="26">
        <v>91</v>
      </c>
      <c r="T4" s="26">
        <v>65</v>
      </c>
      <c r="U4" s="26">
        <v>75</v>
      </c>
      <c r="V4" s="162">
        <v>100</v>
      </c>
    </row>
    <row r="5" spans="1:2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98">
        <v>86</v>
      </c>
      <c r="M5" s="28"/>
      <c r="N5" s="28">
        <f t="shared" ref="N5:N12" si="0">MAX(B5,D5,F5,I5)-MIN(B5,D5,F5,I5)</f>
        <v>0</v>
      </c>
      <c r="O5" s="29">
        <v>70</v>
      </c>
      <c r="P5" s="28"/>
      <c r="Q5" s="28">
        <f t="shared" ref="Q5:Q12" si="1">MAX(C5,E5,G5,H5,J5,K5)-MIN(C5,E5,G5,H5,J5,K5)</f>
        <v>0</v>
      </c>
      <c r="R5" s="27">
        <v>81</v>
      </c>
      <c r="S5" s="26">
        <v>91</v>
      </c>
      <c r="T5" s="26">
        <v>65</v>
      </c>
      <c r="U5" s="26">
        <v>75</v>
      </c>
      <c r="V5" s="25" t="e">
        <f t="shared" ref="V5:V20" si="2">P5/P$3*100</f>
        <v>#DIV/0!</v>
      </c>
    </row>
    <row r="6" spans="1:2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98">
        <v>86</v>
      </c>
      <c r="M6" s="28"/>
      <c r="N6" s="28">
        <f t="shared" si="0"/>
        <v>0</v>
      </c>
      <c r="O6" s="29">
        <v>70</v>
      </c>
      <c r="P6" s="28"/>
      <c r="Q6" s="28">
        <f t="shared" si="1"/>
        <v>0</v>
      </c>
      <c r="R6" s="27">
        <v>81</v>
      </c>
      <c r="S6" s="26">
        <v>91</v>
      </c>
      <c r="T6" s="26">
        <v>65</v>
      </c>
      <c r="U6" s="26">
        <v>75</v>
      </c>
      <c r="V6" s="25" t="e">
        <f t="shared" si="2"/>
        <v>#DIV/0!</v>
      </c>
    </row>
    <row r="7" spans="1:2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98">
        <v>86</v>
      </c>
      <c r="M7" s="28"/>
      <c r="N7" s="28">
        <f t="shared" si="0"/>
        <v>0</v>
      </c>
      <c r="O7" s="29">
        <v>70</v>
      </c>
      <c r="P7" s="28"/>
      <c r="Q7" s="28">
        <f t="shared" si="1"/>
        <v>0</v>
      </c>
      <c r="R7" s="27">
        <v>81</v>
      </c>
      <c r="S7" s="26">
        <v>91</v>
      </c>
      <c r="T7" s="26">
        <v>65</v>
      </c>
      <c r="U7" s="26">
        <v>75</v>
      </c>
      <c r="V7" s="25" t="e">
        <f t="shared" si="2"/>
        <v>#DIV/0!</v>
      </c>
    </row>
    <row r="8" spans="1:2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98">
        <v>86</v>
      </c>
      <c r="M8" s="28"/>
      <c r="N8" s="28">
        <f t="shared" si="0"/>
        <v>0</v>
      </c>
      <c r="O8" s="29">
        <v>70</v>
      </c>
      <c r="P8" s="28"/>
      <c r="Q8" s="28">
        <f t="shared" si="1"/>
        <v>0</v>
      </c>
      <c r="R8" s="27">
        <v>81</v>
      </c>
      <c r="S8" s="26">
        <v>91</v>
      </c>
      <c r="T8" s="26">
        <v>65</v>
      </c>
      <c r="U8" s="26">
        <v>75</v>
      </c>
      <c r="V8" s="25" t="e">
        <f t="shared" si="2"/>
        <v>#DIV/0!</v>
      </c>
    </row>
    <row r="9" spans="1:2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98">
        <v>86</v>
      </c>
      <c r="M9" s="28"/>
      <c r="N9" s="28">
        <f t="shared" si="0"/>
        <v>0</v>
      </c>
      <c r="O9" s="29">
        <v>70</v>
      </c>
      <c r="P9" s="28"/>
      <c r="Q9" s="28">
        <f t="shared" si="1"/>
        <v>0</v>
      </c>
      <c r="R9" s="27">
        <v>81</v>
      </c>
      <c r="S9" s="26">
        <v>91</v>
      </c>
      <c r="T9" s="26">
        <v>65</v>
      </c>
      <c r="U9" s="26">
        <v>75</v>
      </c>
      <c r="V9" s="25" t="e">
        <f t="shared" si="2"/>
        <v>#DIV/0!</v>
      </c>
    </row>
    <row r="10" spans="1:2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98">
        <v>86</v>
      </c>
      <c r="M10" s="28"/>
      <c r="N10" s="28">
        <f t="shared" si="0"/>
        <v>0</v>
      </c>
      <c r="O10" s="29">
        <v>70</v>
      </c>
      <c r="P10" s="28"/>
      <c r="Q10" s="28">
        <f t="shared" si="1"/>
        <v>0</v>
      </c>
      <c r="R10" s="27">
        <v>81</v>
      </c>
      <c r="S10" s="26">
        <v>91</v>
      </c>
      <c r="T10" s="26">
        <v>65</v>
      </c>
      <c r="U10" s="26">
        <v>75</v>
      </c>
      <c r="V10" s="25" t="e">
        <f t="shared" si="2"/>
        <v>#DIV/0!</v>
      </c>
    </row>
    <row r="11" spans="1:2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98">
        <v>86</v>
      </c>
      <c r="M11" s="28"/>
      <c r="N11" s="28">
        <f t="shared" si="0"/>
        <v>0</v>
      </c>
      <c r="O11" s="29">
        <v>70</v>
      </c>
      <c r="P11" s="28"/>
      <c r="Q11" s="28">
        <f t="shared" si="1"/>
        <v>0</v>
      </c>
      <c r="R11" s="27">
        <v>81</v>
      </c>
      <c r="S11" s="26">
        <v>91</v>
      </c>
      <c r="T11" s="26">
        <v>65</v>
      </c>
      <c r="U11" s="26">
        <v>75</v>
      </c>
      <c r="V11" s="25" t="e">
        <f t="shared" si="2"/>
        <v>#DIV/0!</v>
      </c>
    </row>
    <row r="12" spans="1:2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98">
        <v>86</v>
      </c>
      <c r="M12" s="28"/>
      <c r="N12" s="28">
        <f t="shared" si="0"/>
        <v>0</v>
      </c>
      <c r="O12" s="29">
        <v>70</v>
      </c>
      <c r="P12" s="28"/>
      <c r="Q12" s="28">
        <f t="shared" si="1"/>
        <v>0</v>
      </c>
      <c r="R12" s="27">
        <v>81</v>
      </c>
      <c r="S12" s="26">
        <v>91</v>
      </c>
      <c r="T12" s="26">
        <v>65</v>
      </c>
      <c r="U12" s="26">
        <v>75</v>
      </c>
      <c r="V12" s="25" t="e">
        <f t="shared" si="2"/>
        <v>#DIV/0!</v>
      </c>
    </row>
    <row r="13" spans="1:28" ht="15.95" customHeight="1" x14ac:dyDescent="0.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98">
        <v>86</v>
      </c>
      <c r="M13" s="28"/>
      <c r="N13" s="28">
        <f t="shared" ref="N13:N20" si="3">MAX(B13,D13,E13,F13,I13)-MIN(B13,D13,E13,E13,F13,I13)</f>
        <v>0</v>
      </c>
      <c r="O13" s="29">
        <v>70</v>
      </c>
      <c r="P13" s="28"/>
      <c r="Q13" s="28">
        <f t="shared" ref="Q13:Q20" si="4">MAX(C13,G13,H13,J13,K13)-MIN(C13,G13,H13,J13,K13)</f>
        <v>0</v>
      </c>
      <c r="R13" s="27">
        <v>81</v>
      </c>
      <c r="S13" s="26">
        <v>91</v>
      </c>
      <c r="T13" s="26">
        <v>65</v>
      </c>
      <c r="U13" s="26">
        <v>75</v>
      </c>
      <c r="V13" s="25" t="e">
        <f t="shared" si="2"/>
        <v>#DIV/0!</v>
      </c>
      <c r="AB13" s="99"/>
    </row>
    <row r="14" spans="1:2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98">
        <v>86</v>
      </c>
      <c r="M14" s="28"/>
      <c r="N14" s="28">
        <f t="shared" si="3"/>
        <v>0</v>
      </c>
      <c r="O14" s="29">
        <v>70</v>
      </c>
      <c r="P14" s="28"/>
      <c r="Q14" s="28">
        <f t="shared" si="4"/>
        <v>0</v>
      </c>
      <c r="R14" s="27">
        <v>81</v>
      </c>
      <c r="S14" s="26">
        <v>91</v>
      </c>
      <c r="T14" s="26">
        <v>65</v>
      </c>
      <c r="U14" s="26">
        <v>75</v>
      </c>
      <c r="V14" s="25" t="e">
        <f t="shared" si="2"/>
        <v>#DIV/0!</v>
      </c>
    </row>
    <row r="15" spans="1:28" ht="15.95" customHeight="1" x14ac:dyDescent="0.25">
      <c r="A15" s="31">
        <v>11</v>
      </c>
      <c r="B15" s="32"/>
      <c r="C15" s="32"/>
      <c r="D15" s="28"/>
      <c r="E15" s="95"/>
      <c r="F15" s="32"/>
      <c r="G15" s="32"/>
      <c r="H15" s="32"/>
      <c r="I15" s="32"/>
      <c r="J15" s="32"/>
      <c r="K15" s="32"/>
      <c r="L15" s="98">
        <v>86</v>
      </c>
      <c r="M15" s="28"/>
      <c r="N15" s="28">
        <f t="shared" si="3"/>
        <v>0</v>
      </c>
      <c r="O15" s="29">
        <v>70</v>
      </c>
      <c r="P15" s="28"/>
      <c r="Q15" s="28">
        <f t="shared" si="4"/>
        <v>0</v>
      </c>
      <c r="R15" s="27">
        <v>81</v>
      </c>
      <c r="S15" s="26">
        <v>91</v>
      </c>
      <c r="T15" s="26">
        <v>65</v>
      </c>
      <c r="U15" s="26">
        <v>75</v>
      </c>
      <c r="V15" s="25" t="e">
        <f t="shared" si="2"/>
        <v>#DIV/0!</v>
      </c>
      <c r="W15" s="24"/>
    </row>
    <row r="16" spans="1:2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98">
        <v>86</v>
      </c>
      <c r="M16" s="28"/>
      <c r="N16" s="28">
        <f t="shared" si="3"/>
        <v>0</v>
      </c>
      <c r="O16" s="29">
        <v>70</v>
      </c>
      <c r="P16" s="28"/>
      <c r="Q16" s="28">
        <f t="shared" si="4"/>
        <v>0</v>
      </c>
      <c r="R16" s="27">
        <v>81</v>
      </c>
      <c r="S16" s="26">
        <v>91</v>
      </c>
      <c r="T16" s="26">
        <v>65</v>
      </c>
      <c r="U16" s="26">
        <v>75</v>
      </c>
      <c r="V16" s="25" t="e">
        <f t="shared" si="2"/>
        <v>#DIV/0!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98">
        <v>86</v>
      </c>
      <c r="M17" s="28"/>
      <c r="N17" s="28">
        <f t="shared" si="3"/>
        <v>0</v>
      </c>
      <c r="O17" s="29">
        <v>70</v>
      </c>
      <c r="P17" s="28"/>
      <c r="Q17" s="28">
        <f t="shared" si="4"/>
        <v>0</v>
      </c>
      <c r="R17" s="27">
        <v>81</v>
      </c>
      <c r="S17" s="26">
        <v>91</v>
      </c>
      <c r="T17" s="26">
        <v>65</v>
      </c>
      <c r="U17" s="26">
        <v>75</v>
      </c>
      <c r="V17" s="25" t="e">
        <f t="shared" si="2"/>
        <v>#DIV/0!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28"/>
      <c r="F18" s="30"/>
      <c r="G18" s="30"/>
      <c r="H18" s="30"/>
      <c r="I18" s="30"/>
      <c r="J18" s="30"/>
      <c r="K18" s="30"/>
      <c r="L18" s="98">
        <v>86</v>
      </c>
      <c r="M18" s="28"/>
      <c r="N18" s="28">
        <f t="shared" si="3"/>
        <v>0</v>
      </c>
      <c r="O18" s="29">
        <v>70</v>
      </c>
      <c r="P18" s="28"/>
      <c r="Q18" s="28">
        <f t="shared" si="4"/>
        <v>0</v>
      </c>
      <c r="R18" s="27">
        <v>81</v>
      </c>
      <c r="S18" s="26">
        <v>91</v>
      </c>
      <c r="T18" s="26">
        <v>65</v>
      </c>
      <c r="U18" s="26">
        <v>75</v>
      </c>
      <c r="V18" s="25" t="e">
        <f t="shared" si="2"/>
        <v>#DIV/0!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28"/>
      <c r="F19" s="30"/>
      <c r="G19" s="30"/>
      <c r="H19" s="30"/>
      <c r="I19" s="30"/>
      <c r="J19" s="30"/>
      <c r="K19" s="30"/>
      <c r="L19" s="98">
        <v>86</v>
      </c>
      <c r="M19" s="28"/>
      <c r="N19" s="28">
        <f t="shared" si="3"/>
        <v>0</v>
      </c>
      <c r="O19" s="29">
        <v>70</v>
      </c>
      <c r="P19" s="28"/>
      <c r="Q19" s="28">
        <f t="shared" si="4"/>
        <v>0</v>
      </c>
      <c r="R19" s="27">
        <v>81</v>
      </c>
      <c r="S19" s="26">
        <v>91</v>
      </c>
      <c r="T19" s="26">
        <v>65</v>
      </c>
      <c r="U19" s="26">
        <v>75</v>
      </c>
      <c r="V19" s="25" t="e">
        <f t="shared" si="2"/>
        <v>#DIV/0!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28"/>
      <c r="F20" s="15"/>
      <c r="G20" s="15"/>
      <c r="H20" s="15"/>
      <c r="I20" s="15"/>
      <c r="J20" s="15"/>
      <c r="K20" s="15"/>
      <c r="L20" s="97">
        <v>86</v>
      </c>
      <c r="M20" s="28"/>
      <c r="N20" s="28">
        <f t="shared" si="3"/>
        <v>0</v>
      </c>
      <c r="O20" s="29">
        <v>70</v>
      </c>
      <c r="P20" s="28"/>
      <c r="Q20" s="28">
        <f t="shared" si="4"/>
        <v>0</v>
      </c>
      <c r="R20" s="27">
        <v>81</v>
      </c>
      <c r="S20" s="26">
        <v>91</v>
      </c>
      <c r="T20" s="26">
        <v>65</v>
      </c>
      <c r="U20" s="26">
        <v>75</v>
      </c>
      <c r="V20" s="25" t="e">
        <f t="shared" si="2"/>
        <v>#DIV/0!</v>
      </c>
      <c r="W20" s="24"/>
    </row>
    <row r="21" spans="1:23" x14ac:dyDescent="0.15">
      <c r="L21" s="96"/>
      <c r="M21" s="96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topLeftCell="B1" zoomScale="76" zoomScaleNormal="76" workbookViewId="0">
      <selection activeCell="Z35" sqref="Z35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60</v>
      </c>
      <c r="B1" s="3" t="s">
        <v>5</v>
      </c>
      <c r="C1" s="3" t="s">
        <v>9</v>
      </c>
      <c r="D1" s="3" t="s">
        <v>74</v>
      </c>
      <c r="E1" s="3" t="s">
        <v>14</v>
      </c>
      <c r="F1" s="3" t="s">
        <v>17</v>
      </c>
      <c r="G1" s="3" t="s">
        <v>19</v>
      </c>
      <c r="H1" s="3" t="s">
        <v>21</v>
      </c>
      <c r="I1" s="3" t="s">
        <v>81</v>
      </c>
      <c r="J1" s="3" t="s">
        <v>24</v>
      </c>
      <c r="K1" s="3" t="s">
        <v>86</v>
      </c>
      <c r="L1" s="3" t="s">
        <v>87</v>
      </c>
      <c r="M1" s="3" t="s">
        <v>29</v>
      </c>
      <c r="N1" s="3" t="s">
        <v>31</v>
      </c>
      <c r="O1" s="3" t="s">
        <v>32</v>
      </c>
      <c r="P1" s="3" t="s">
        <v>34</v>
      </c>
      <c r="Q1" s="6" t="s">
        <v>35</v>
      </c>
      <c r="R1" s="3" t="s">
        <v>38</v>
      </c>
      <c r="S1" s="3" t="s">
        <v>41</v>
      </c>
      <c r="T1" s="3" t="s">
        <v>42</v>
      </c>
      <c r="U1" s="3" t="s">
        <v>94</v>
      </c>
      <c r="V1" s="3" t="s">
        <v>95</v>
      </c>
      <c r="W1" s="3" t="s">
        <v>46</v>
      </c>
      <c r="X1" s="3" t="s">
        <v>89</v>
      </c>
      <c r="Y1" s="3" t="s">
        <v>49</v>
      </c>
      <c r="Z1" s="3" t="s">
        <v>52</v>
      </c>
      <c r="AA1" s="3" t="s">
        <v>54</v>
      </c>
      <c r="AB1" s="3" t="s">
        <v>55</v>
      </c>
      <c r="AC1" s="3" t="s">
        <v>56</v>
      </c>
      <c r="AD1" s="3" t="s">
        <v>58</v>
      </c>
      <c r="AE1" s="3" t="s">
        <v>93</v>
      </c>
    </row>
    <row r="2" spans="1:31" s="1" customFormat="1" ht="16.5" x14ac:dyDescent="0.15">
      <c r="A2" s="10" t="s">
        <v>115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/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/>
    </row>
    <row r="3" spans="1:31" s="1" customFormat="1" ht="16.5" x14ac:dyDescent="0.15">
      <c r="A3" s="7">
        <v>12</v>
      </c>
      <c r="B3" s="133">
        <f ca="1">INDIRECT(B$1&amp;"!Q4")</f>
        <v>100.06154341197495</v>
      </c>
      <c r="C3" s="133">
        <f ca="1">INDIRECT(C$1&amp;"!Q4")</f>
        <v>100.02982944130856</v>
      </c>
      <c r="D3" s="133">
        <f ca="1">INDIRECT(D$1&amp;"!V4")</f>
        <v>98.599314175359908</v>
      </c>
      <c r="E3" s="133">
        <f t="shared" ref="E3:H3" ca="1" si="0">INDIRECT(E$1&amp;"!Q4")</f>
        <v>99.413817436558645</v>
      </c>
      <c r="F3" s="133">
        <f t="shared" ca="1" si="0"/>
        <v>99.470427069156912</v>
      </c>
      <c r="G3" s="133">
        <f t="shared" ca="1" si="0"/>
        <v>99.015234912429534</v>
      </c>
      <c r="H3" s="133">
        <f t="shared" ca="1" si="0"/>
        <v>96.615005115685861</v>
      </c>
      <c r="I3" s="133">
        <v>100</v>
      </c>
      <c r="J3" s="133">
        <f t="shared" ref="J3:AD3" ca="1" si="1">INDIRECT(J$1&amp;"!Q4")</f>
        <v>100.13482114109777</v>
      </c>
      <c r="K3" s="133">
        <f t="shared" ca="1" si="1"/>
        <v>99.949464269248537</v>
      </c>
      <c r="L3" s="133">
        <f t="shared" ca="1" si="1"/>
        <v>98.452838013753535</v>
      </c>
      <c r="M3" s="133">
        <f t="shared" ca="1" si="1"/>
        <v>101.33734757082536</v>
      </c>
      <c r="N3" s="133">
        <f t="shared" ca="1" si="1"/>
        <v>100.00984950585526</v>
      </c>
      <c r="O3" s="133">
        <f t="shared" ca="1" si="1"/>
        <v>100.23063845398967</v>
      </c>
      <c r="P3" s="133">
        <f t="shared" ca="1" si="1"/>
        <v>99.15114495911709</v>
      </c>
      <c r="Q3" s="133">
        <f t="shared" ca="1" si="1"/>
        <v>99.868591992197707</v>
      </c>
      <c r="R3" s="133">
        <f t="shared" ca="1" si="1"/>
        <v>98.183203514804092</v>
      </c>
      <c r="S3" s="133">
        <f t="shared" ca="1" si="1"/>
        <v>100.89694130142813</v>
      </c>
      <c r="T3" s="133">
        <f t="shared" ca="1" si="1"/>
        <v>99.948190764941032</v>
      </c>
      <c r="U3" s="133">
        <f t="shared" ca="1" si="1"/>
        <v>100.95607705335277</v>
      </c>
      <c r="V3" s="133">
        <f t="shared" ca="1" si="1"/>
        <v>100.44035597012717</v>
      </c>
      <c r="W3" s="133">
        <f t="shared" ca="1" si="1"/>
        <v>100.51073901383825</v>
      </c>
      <c r="X3" s="133">
        <f t="shared" ca="1" si="1"/>
        <v>100.19826924043092</v>
      </c>
      <c r="Y3" s="133">
        <f t="shared" ca="1" si="1"/>
        <v>101.14070220954538</v>
      </c>
      <c r="Z3" s="133">
        <f t="shared" ca="1" si="1"/>
        <v>102.11589373389383</v>
      </c>
      <c r="AA3" s="133">
        <f t="shared" ca="1" si="1"/>
        <v>100.3411277735712</v>
      </c>
      <c r="AB3" s="133">
        <f t="shared" ca="1" si="1"/>
        <v>99.882838065317785</v>
      </c>
      <c r="AC3" s="133">
        <f t="shared" ca="1" si="1"/>
        <v>99.220742540296257</v>
      </c>
      <c r="AD3" s="133">
        <f t="shared" ca="1" si="1"/>
        <v>98.699996742369422</v>
      </c>
      <c r="AE3" s="133">
        <v>100</v>
      </c>
    </row>
    <row r="4" spans="1:31" s="1" customFormat="1" ht="16.5" x14ac:dyDescent="0.15">
      <c r="A4" s="7" t="s">
        <v>116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1" customFormat="1" ht="16.5" x14ac:dyDescent="0.15">
      <c r="A5" s="7" t="s">
        <v>117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1" customFormat="1" ht="16.5" x14ac:dyDescent="0.15">
      <c r="A6" s="7" t="s">
        <v>118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1" customFormat="1" ht="16.5" x14ac:dyDescent="0.15">
      <c r="A7" s="7" t="s">
        <v>119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" customFormat="1" ht="16.5" x14ac:dyDescent="0.15">
      <c r="A8" s="7" t="s">
        <v>105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" customFormat="1" ht="16.5" x14ac:dyDescent="0.15">
      <c r="A9" s="7" t="s">
        <v>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6.5" x14ac:dyDescent="0.15">
      <c r="A10" s="7" t="s">
        <v>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6.5" x14ac:dyDescent="0.15">
      <c r="A11" s="7" t="s">
        <v>98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6.5" x14ac:dyDescent="0.15">
      <c r="A12" s="7" t="s">
        <v>99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6.5" x14ac:dyDescent="0.15">
      <c r="A13" s="7" t="s">
        <v>100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6.5" x14ac:dyDescent="0.15">
      <c r="A14" s="7" t="s">
        <v>101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6.5" x14ac:dyDescent="0.15">
      <c r="A15" s="7" t="s">
        <v>102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6.5" x14ac:dyDescent="0.15">
      <c r="A16" s="10" t="s">
        <v>120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6.5" x14ac:dyDescent="0.15">
      <c r="A17" s="7" t="s">
        <v>117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6.5" x14ac:dyDescent="0.15">
      <c r="A18" s="7" t="s">
        <v>103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6.5" x14ac:dyDescent="0.15">
      <c r="A19" s="7" t="s">
        <v>104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6.5" x14ac:dyDescent="0.15">
      <c r="A20" s="7" t="s">
        <v>105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6.5" x14ac:dyDescent="0.15">
      <c r="A21" s="7" t="s">
        <v>96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15">
      <c r="A22" s="7" t="s">
        <v>97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86DC-E534-4117-A160-139E4F793D30}">
  <sheetPr codeName="Sheet4"/>
  <dimension ref="A1:W20"/>
  <sheetViews>
    <sheetView zoomScale="76" zoomScaleNormal="76" workbookViewId="0">
      <selection activeCell="Q5" sqref="Q5"/>
    </sheetView>
  </sheetViews>
  <sheetFormatPr defaultColWidth="9" defaultRowHeight="13.5" x14ac:dyDescent="0.15"/>
  <cols>
    <col min="1" max="1" width="3.75" style="14" customWidth="1"/>
    <col min="2" max="2" width="10.375" style="14" customWidth="1"/>
    <col min="3" max="3" width="10.5" style="14" customWidth="1"/>
    <col min="4" max="4" width="10.25" style="14" customWidth="1"/>
    <col min="5" max="5" width="10.5" style="14" customWidth="1"/>
    <col min="6" max="6" width="10.75" style="14" customWidth="1"/>
    <col min="7" max="7" width="10.25" style="14" customWidth="1"/>
    <col min="8" max="8" width="10.125" style="14" customWidth="1"/>
    <col min="9" max="9" width="10.625" style="14" customWidth="1"/>
    <col min="10" max="10" width="10" style="14" customWidth="1"/>
    <col min="11" max="11" width="9.75" style="14" customWidth="1"/>
    <col min="12" max="12" width="10.625" style="14" customWidth="1"/>
    <col min="13" max="13" width="10.25" style="14" customWidth="1"/>
    <col min="14" max="14" width="6.375" style="14" customWidth="1"/>
    <col min="15" max="15" width="11.375" style="14" customWidth="1"/>
    <col min="16" max="16" width="10.75" style="14" customWidth="1"/>
    <col min="17" max="17" width="6.5" style="14" customWidth="1"/>
    <col min="18" max="21" width="3.625" style="49" customWidth="1"/>
    <col min="22" max="22" width="8.5" style="14" customWidth="1"/>
    <col min="23" max="23" width="9.875" style="14" customWidth="1"/>
    <col min="24" max="24" width="2" style="14" customWidth="1"/>
    <col min="25" max="25" width="2.125" style="14" customWidth="1"/>
    <col min="26" max="16384" width="9" style="14"/>
  </cols>
  <sheetData>
    <row r="1" spans="1:23" ht="20.100000000000001" customHeight="1" x14ac:dyDescent="0.3">
      <c r="F1" s="42" t="s">
        <v>74</v>
      </c>
    </row>
    <row r="2" spans="1:23" ht="16.5" x14ac:dyDescent="0.25">
      <c r="A2" s="41" t="s">
        <v>60</v>
      </c>
      <c r="B2" s="143" t="s">
        <v>61</v>
      </c>
      <c r="C2" s="144" t="s">
        <v>62</v>
      </c>
      <c r="D2" s="145" t="s">
        <v>63</v>
      </c>
      <c r="E2" s="146" t="s">
        <v>75</v>
      </c>
      <c r="F2" s="145" t="s">
        <v>64</v>
      </c>
      <c r="G2" s="144" t="s">
        <v>65</v>
      </c>
      <c r="H2" s="147" t="s">
        <v>66</v>
      </c>
      <c r="I2" s="143" t="s">
        <v>67</v>
      </c>
      <c r="J2" s="143" t="s">
        <v>68</v>
      </c>
      <c r="K2" s="148" t="s">
        <v>69</v>
      </c>
      <c r="L2" s="149" t="s">
        <v>76</v>
      </c>
      <c r="M2" s="150" t="s">
        <v>77</v>
      </c>
      <c r="N2" s="151" t="s">
        <v>71</v>
      </c>
      <c r="O2" s="152" t="s">
        <v>78</v>
      </c>
      <c r="P2" s="152" t="s">
        <v>79</v>
      </c>
      <c r="Q2" s="142" t="s">
        <v>71</v>
      </c>
      <c r="R2" s="232" t="s">
        <v>124</v>
      </c>
      <c r="S2" s="232" t="s">
        <v>124</v>
      </c>
      <c r="T2" s="232" t="s">
        <v>125</v>
      </c>
      <c r="U2" s="232" t="s">
        <v>126</v>
      </c>
      <c r="V2" s="22" t="s">
        <v>121</v>
      </c>
    </row>
    <row r="3" spans="1:23" ht="15.95" customHeight="1" x14ac:dyDescent="0.3">
      <c r="A3" s="31">
        <v>11</v>
      </c>
      <c r="B3" s="138"/>
      <c r="C3" s="140">
        <v>107.85230769230769</v>
      </c>
      <c r="D3" s="120">
        <v>108.59166666666665</v>
      </c>
      <c r="E3" s="139"/>
      <c r="F3" s="113"/>
      <c r="G3" s="114"/>
      <c r="H3" s="113"/>
      <c r="I3" s="113"/>
      <c r="J3" s="113"/>
      <c r="K3" s="115"/>
      <c r="L3" s="54">
        <v>109</v>
      </c>
      <c r="M3" s="53">
        <f>AVERAGE(B3,D3,F3,H3,I3,J3,K3)</f>
        <v>108.59166666666665</v>
      </c>
      <c r="N3" s="53">
        <f>MAX(B3,D3,F3,H3,I3,J3,K3)-MIN(B3,D3,F3,H3,I3,J3,K3)</f>
        <v>0</v>
      </c>
      <c r="O3" s="52">
        <v>106</v>
      </c>
      <c r="P3" s="51">
        <f>AVERAGE(C3,E3,G3)</f>
        <v>107.85230769230769</v>
      </c>
      <c r="Q3" s="51">
        <f>MAX(C3,E3,G3)-MIN(C3,E3,G3)</f>
        <v>0</v>
      </c>
      <c r="R3" s="27">
        <v>106</v>
      </c>
      <c r="S3" s="50">
        <v>112</v>
      </c>
      <c r="T3" s="26">
        <v>103</v>
      </c>
      <c r="U3" s="26">
        <v>109</v>
      </c>
      <c r="V3" s="25">
        <f>P3/P3*100</f>
        <v>100</v>
      </c>
    </row>
    <row r="4" spans="1:23" ht="15.95" customHeight="1" x14ac:dyDescent="0.25">
      <c r="A4" s="31">
        <v>12</v>
      </c>
      <c r="B4" s="121">
        <v>109.32000000000002</v>
      </c>
      <c r="C4" s="140">
        <v>106.19078947368419</v>
      </c>
      <c r="D4" s="120">
        <v>108.64375000000003</v>
      </c>
      <c r="E4" s="139">
        <v>105.8</v>
      </c>
      <c r="F4" s="121"/>
      <c r="G4" s="140">
        <v>107.03411764705881</v>
      </c>
      <c r="H4" s="121">
        <v>108.988</v>
      </c>
      <c r="I4" s="121"/>
      <c r="J4" s="121">
        <v>108.84</v>
      </c>
      <c r="K4" s="121"/>
      <c r="L4" s="54">
        <v>109</v>
      </c>
      <c r="M4" s="53">
        <f>AVERAGE(B4,D4,F4,H4,I4,J4,K4)</f>
        <v>108.94793750000002</v>
      </c>
      <c r="N4" s="53">
        <f>MAX(B4,D4,F4,H4,I4,J4,K4)-MIN(B4,D4,F4,H4,I4,J4,K4)</f>
        <v>0.67624999999999602</v>
      </c>
      <c r="O4" s="52">
        <v>106</v>
      </c>
      <c r="P4" s="51">
        <f>AVERAGE(C4,E4,G4)</f>
        <v>106.34163570691432</v>
      </c>
      <c r="Q4" s="51">
        <f>MAX(C4,E4,G4)-MIN(C4,E4,G4)</f>
        <v>1.2341176470588096</v>
      </c>
      <c r="R4" s="27">
        <v>106</v>
      </c>
      <c r="S4" s="50">
        <v>112</v>
      </c>
      <c r="T4" s="26">
        <v>103</v>
      </c>
      <c r="U4" s="26">
        <v>109</v>
      </c>
      <c r="V4" s="25">
        <f t="shared" ref="V4:V20" si="0">P4/P$3*100</f>
        <v>98.599314175359908</v>
      </c>
    </row>
    <row r="5" spans="1:23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109</v>
      </c>
      <c r="M5" s="28"/>
      <c r="N5" s="28">
        <f>MAX(B5,D5,F5,H5,I5,J5,K5)-MIN(B5,D5,F5,H5,I5,J5,K5)</f>
        <v>0</v>
      </c>
      <c r="O5" s="29">
        <v>106</v>
      </c>
      <c r="P5" s="28"/>
      <c r="Q5" s="28">
        <f>MAX(C5,E5,G5)-MIN(C5,E5,G5)</f>
        <v>0</v>
      </c>
      <c r="R5" s="27">
        <v>106</v>
      </c>
      <c r="S5" s="50">
        <v>112</v>
      </c>
      <c r="T5" s="26">
        <v>103</v>
      </c>
      <c r="U5" s="26">
        <v>109</v>
      </c>
      <c r="V5" s="25">
        <f t="shared" si="0"/>
        <v>0</v>
      </c>
    </row>
    <row r="6" spans="1:23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109</v>
      </c>
      <c r="M6" s="28"/>
      <c r="N6" s="28">
        <f t="shared" ref="N6:N20" si="1">MAX(B6,D6,F6,H6,I6,J6,K6)-MIN(B6,D6,F6,H6,I6,J6,K6)</f>
        <v>0</v>
      </c>
      <c r="O6" s="29">
        <v>106</v>
      </c>
      <c r="P6" s="28"/>
      <c r="Q6" s="28">
        <f t="shared" ref="Q6:Q20" si="2">MAX(C6,E6,G6)-MIN(C6,E6,G6)</f>
        <v>0</v>
      </c>
      <c r="R6" s="27">
        <v>106</v>
      </c>
      <c r="S6" s="50">
        <v>112</v>
      </c>
      <c r="T6" s="26">
        <v>103</v>
      </c>
      <c r="U6" s="26">
        <v>109</v>
      </c>
      <c r="V6" s="25">
        <f t="shared" si="0"/>
        <v>0</v>
      </c>
    </row>
    <row r="7" spans="1:23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109</v>
      </c>
      <c r="M7" s="28"/>
      <c r="N7" s="28">
        <f t="shared" si="1"/>
        <v>0</v>
      </c>
      <c r="O7" s="29">
        <v>106</v>
      </c>
      <c r="P7" s="28"/>
      <c r="Q7" s="28">
        <f t="shared" si="2"/>
        <v>0</v>
      </c>
      <c r="R7" s="27">
        <v>106</v>
      </c>
      <c r="S7" s="50">
        <v>112</v>
      </c>
      <c r="T7" s="26">
        <v>103</v>
      </c>
      <c r="U7" s="26">
        <v>109</v>
      </c>
      <c r="V7" s="25">
        <f t="shared" si="0"/>
        <v>0</v>
      </c>
    </row>
    <row r="8" spans="1:23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109</v>
      </c>
      <c r="M8" s="28"/>
      <c r="N8" s="28">
        <f t="shared" si="1"/>
        <v>0</v>
      </c>
      <c r="O8" s="29">
        <v>106</v>
      </c>
      <c r="P8" s="28"/>
      <c r="Q8" s="28">
        <f t="shared" si="2"/>
        <v>0</v>
      </c>
      <c r="R8" s="27">
        <v>106</v>
      </c>
      <c r="S8" s="50">
        <v>112</v>
      </c>
      <c r="T8" s="26">
        <v>103</v>
      </c>
      <c r="U8" s="26">
        <v>109</v>
      </c>
      <c r="V8" s="25">
        <f t="shared" si="0"/>
        <v>0</v>
      </c>
    </row>
    <row r="9" spans="1:23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109</v>
      </c>
      <c r="M9" s="28"/>
      <c r="N9" s="28">
        <f t="shared" si="1"/>
        <v>0</v>
      </c>
      <c r="O9" s="29">
        <v>106</v>
      </c>
      <c r="P9" s="28"/>
      <c r="Q9" s="28">
        <f t="shared" si="2"/>
        <v>0</v>
      </c>
      <c r="R9" s="27">
        <v>106</v>
      </c>
      <c r="S9" s="50">
        <v>112</v>
      </c>
      <c r="T9" s="26">
        <v>103</v>
      </c>
      <c r="U9" s="26">
        <v>109</v>
      </c>
      <c r="V9" s="25">
        <f t="shared" si="0"/>
        <v>0</v>
      </c>
    </row>
    <row r="10" spans="1:23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109</v>
      </c>
      <c r="M10" s="28"/>
      <c r="N10" s="28">
        <f t="shared" si="1"/>
        <v>0</v>
      </c>
      <c r="O10" s="29">
        <v>106</v>
      </c>
      <c r="P10" s="28"/>
      <c r="Q10" s="28">
        <f t="shared" si="2"/>
        <v>0</v>
      </c>
      <c r="R10" s="27">
        <v>106</v>
      </c>
      <c r="S10" s="50">
        <v>112</v>
      </c>
      <c r="T10" s="26">
        <v>103</v>
      </c>
      <c r="U10" s="26">
        <v>109</v>
      </c>
      <c r="V10" s="25">
        <f t="shared" si="0"/>
        <v>0</v>
      </c>
    </row>
    <row r="11" spans="1:23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109</v>
      </c>
      <c r="M11" s="28"/>
      <c r="N11" s="28">
        <f t="shared" si="1"/>
        <v>0</v>
      </c>
      <c r="O11" s="29">
        <v>106</v>
      </c>
      <c r="P11" s="28"/>
      <c r="Q11" s="28">
        <f t="shared" si="2"/>
        <v>0</v>
      </c>
      <c r="R11" s="27">
        <v>106</v>
      </c>
      <c r="S11" s="50">
        <v>112</v>
      </c>
      <c r="T11" s="26">
        <v>103</v>
      </c>
      <c r="U11" s="26">
        <v>109</v>
      </c>
      <c r="V11" s="25">
        <f t="shared" si="0"/>
        <v>0</v>
      </c>
    </row>
    <row r="12" spans="1:23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109</v>
      </c>
      <c r="M12" s="28"/>
      <c r="N12" s="28">
        <f t="shared" si="1"/>
        <v>0</v>
      </c>
      <c r="O12" s="29">
        <v>106</v>
      </c>
      <c r="P12" s="28"/>
      <c r="Q12" s="28">
        <f t="shared" si="2"/>
        <v>0</v>
      </c>
      <c r="R12" s="27">
        <v>106</v>
      </c>
      <c r="S12" s="50">
        <v>112</v>
      </c>
      <c r="T12" s="26">
        <v>103</v>
      </c>
      <c r="U12" s="26">
        <v>109</v>
      </c>
      <c r="V12" s="25">
        <f t="shared" si="0"/>
        <v>0</v>
      </c>
    </row>
    <row r="13" spans="1:23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109</v>
      </c>
      <c r="M13" s="28"/>
      <c r="N13" s="28">
        <f t="shared" si="1"/>
        <v>0</v>
      </c>
      <c r="O13" s="29">
        <v>106</v>
      </c>
      <c r="P13" s="28"/>
      <c r="Q13" s="28">
        <f t="shared" si="2"/>
        <v>0</v>
      </c>
      <c r="R13" s="27">
        <v>106</v>
      </c>
      <c r="S13" s="50">
        <v>112</v>
      </c>
      <c r="T13" s="26">
        <v>103</v>
      </c>
      <c r="U13" s="26">
        <v>109</v>
      </c>
      <c r="V13" s="25">
        <f t="shared" si="0"/>
        <v>0</v>
      </c>
    </row>
    <row r="14" spans="1:23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109</v>
      </c>
      <c r="M14" s="28"/>
      <c r="N14" s="28">
        <f t="shared" si="1"/>
        <v>0</v>
      </c>
      <c r="O14" s="29">
        <v>106</v>
      </c>
      <c r="P14" s="28"/>
      <c r="Q14" s="28">
        <f t="shared" si="2"/>
        <v>0</v>
      </c>
      <c r="R14" s="27">
        <v>106</v>
      </c>
      <c r="S14" s="50">
        <v>112</v>
      </c>
      <c r="T14" s="26">
        <v>103</v>
      </c>
      <c r="U14" s="26">
        <v>109</v>
      </c>
      <c r="V14" s="25">
        <f t="shared" si="0"/>
        <v>0</v>
      </c>
    </row>
    <row r="15" spans="1:23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109</v>
      </c>
      <c r="M15" s="28"/>
      <c r="N15" s="28">
        <f t="shared" si="1"/>
        <v>0</v>
      </c>
      <c r="O15" s="29">
        <v>106</v>
      </c>
      <c r="P15" s="28"/>
      <c r="Q15" s="28">
        <f t="shared" si="2"/>
        <v>0</v>
      </c>
      <c r="R15" s="27">
        <v>106</v>
      </c>
      <c r="S15" s="50">
        <v>112</v>
      </c>
      <c r="T15" s="26">
        <v>103</v>
      </c>
      <c r="U15" s="26">
        <v>109</v>
      </c>
      <c r="V15" s="25">
        <f t="shared" si="0"/>
        <v>0</v>
      </c>
      <c r="W15" s="24"/>
    </row>
    <row r="16" spans="1:23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109</v>
      </c>
      <c r="M16" s="28"/>
      <c r="N16" s="28">
        <f t="shared" si="1"/>
        <v>0</v>
      </c>
      <c r="O16" s="29">
        <v>106</v>
      </c>
      <c r="P16" s="28"/>
      <c r="Q16" s="28">
        <f t="shared" si="2"/>
        <v>0</v>
      </c>
      <c r="R16" s="27">
        <v>106</v>
      </c>
      <c r="S16" s="50">
        <v>112</v>
      </c>
      <c r="T16" s="26">
        <v>103</v>
      </c>
      <c r="U16" s="26">
        <v>109</v>
      </c>
      <c r="V16" s="25">
        <f t="shared" si="0"/>
        <v>0</v>
      </c>
      <c r="W16" s="24"/>
    </row>
    <row r="17" spans="1:23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109</v>
      </c>
      <c r="M17" s="28"/>
      <c r="N17" s="28">
        <f t="shared" si="1"/>
        <v>0</v>
      </c>
      <c r="O17" s="29">
        <v>106</v>
      </c>
      <c r="P17" s="28"/>
      <c r="Q17" s="28">
        <f t="shared" si="2"/>
        <v>0</v>
      </c>
      <c r="R17" s="27">
        <v>106</v>
      </c>
      <c r="S17" s="50">
        <v>112</v>
      </c>
      <c r="T17" s="26">
        <v>103</v>
      </c>
      <c r="U17" s="26">
        <v>109</v>
      </c>
      <c r="V17" s="25">
        <f t="shared" si="0"/>
        <v>0</v>
      </c>
      <c r="W17" s="24"/>
    </row>
    <row r="18" spans="1:23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109</v>
      </c>
      <c r="M18" s="28"/>
      <c r="N18" s="28">
        <f t="shared" si="1"/>
        <v>0</v>
      </c>
      <c r="O18" s="29">
        <v>106</v>
      </c>
      <c r="P18" s="28"/>
      <c r="Q18" s="28">
        <f t="shared" si="2"/>
        <v>0</v>
      </c>
      <c r="R18" s="27">
        <v>106</v>
      </c>
      <c r="S18" s="50">
        <v>112</v>
      </c>
      <c r="T18" s="26">
        <v>103</v>
      </c>
      <c r="U18" s="26">
        <v>109</v>
      </c>
      <c r="V18" s="25">
        <f t="shared" si="0"/>
        <v>0</v>
      </c>
      <c r="W18" s="24"/>
    </row>
    <row r="19" spans="1:23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109</v>
      </c>
      <c r="M19" s="28"/>
      <c r="N19" s="28">
        <f t="shared" si="1"/>
        <v>0</v>
      </c>
      <c r="O19" s="29">
        <v>106</v>
      </c>
      <c r="P19" s="28"/>
      <c r="Q19" s="28">
        <f t="shared" si="2"/>
        <v>0</v>
      </c>
      <c r="R19" s="27">
        <v>106</v>
      </c>
      <c r="S19" s="50">
        <v>112</v>
      </c>
      <c r="T19" s="26">
        <v>103</v>
      </c>
      <c r="U19" s="26">
        <v>109</v>
      </c>
      <c r="V19" s="25">
        <f t="shared" si="0"/>
        <v>0</v>
      </c>
      <c r="W19" s="24"/>
    </row>
    <row r="20" spans="1:23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109</v>
      </c>
      <c r="M20" s="28"/>
      <c r="N20" s="28">
        <f t="shared" si="1"/>
        <v>0</v>
      </c>
      <c r="O20" s="29">
        <v>106</v>
      </c>
      <c r="P20" s="28"/>
      <c r="Q20" s="28">
        <f t="shared" si="2"/>
        <v>0</v>
      </c>
      <c r="R20" s="27">
        <v>106</v>
      </c>
      <c r="S20" s="50">
        <v>112</v>
      </c>
      <c r="T20" s="26">
        <v>103</v>
      </c>
      <c r="U20" s="26">
        <v>109</v>
      </c>
      <c r="V20" s="25">
        <f t="shared" si="0"/>
        <v>0</v>
      </c>
      <c r="W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D8D-9E10-45C3-8269-CCA17FA393E8}">
  <sheetPr codeName="Sheet5"/>
  <dimension ref="A1:R31"/>
  <sheetViews>
    <sheetView zoomScale="76" zoomScaleNormal="76" workbookViewId="0">
      <selection activeCell="N5" sqref="N5"/>
    </sheetView>
  </sheetViews>
  <sheetFormatPr defaultColWidth="9" defaultRowHeight="13.5" x14ac:dyDescent="0.15"/>
  <cols>
    <col min="1" max="1" width="3.75" style="14" customWidth="1"/>
    <col min="2" max="2" width="10.25" style="14" customWidth="1"/>
    <col min="3" max="3" width="12" style="14" customWidth="1"/>
    <col min="4" max="4" width="11" style="14" customWidth="1"/>
    <col min="5" max="5" width="10.5" style="14" customWidth="1"/>
    <col min="6" max="6" width="9.5" style="14" customWidth="1"/>
    <col min="7" max="8" width="10.25" style="14" customWidth="1"/>
    <col min="9" max="9" width="10.625" style="14" customWidth="1"/>
    <col min="10" max="10" width="9.75" style="14" customWidth="1"/>
    <col min="11" max="11" width="10.5" style="14" customWidth="1"/>
    <col min="12" max="12" width="8.375" style="49" customWidth="1"/>
    <col min="13" max="13" width="11.125" style="49" customWidth="1"/>
    <col min="14" max="14" width="9" style="49" customWidth="1"/>
    <col min="15" max="16" width="2.625" style="49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14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57" t="s">
        <v>70</v>
      </c>
      <c r="N2" s="33" t="s">
        <v>71</v>
      </c>
      <c r="O2" s="27" t="s">
        <v>72</v>
      </c>
      <c r="P2" s="26" t="s">
        <v>73</v>
      </c>
      <c r="Q2" s="22" t="s">
        <v>121</v>
      </c>
    </row>
    <row r="3" spans="1:18" ht="15.95" customHeight="1" x14ac:dyDescent="0.25">
      <c r="A3" s="31">
        <v>11</v>
      </c>
      <c r="B3" s="103"/>
      <c r="C3" s="116">
        <v>10.783703703703701</v>
      </c>
      <c r="D3" s="117">
        <v>10.761538461538461</v>
      </c>
      <c r="E3" s="106"/>
      <c r="F3" s="103"/>
      <c r="G3" s="103"/>
      <c r="H3" s="103"/>
      <c r="I3" s="103"/>
      <c r="J3" s="103"/>
      <c r="K3" s="111"/>
      <c r="L3" s="32">
        <v>10.7</v>
      </c>
      <c r="M3" s="45">
        <f>AVERAGE(B3:K3)</f>
        <v>10.772621082621081</v>
      </c>
      <c r="N3" s="45">
        <f t="shared" ref="N3:N20" si="0">MAX(B3:K3)-MIN(B3:K3)</f>
        <v>2.2165242165240073E-2</v>
      </c>
      <c r="O3" s="60">
        <v>10.199999999999999</v>
      </c>
      <c r="P3" s="59">
        <v>11.2</v>
      </c>
      <c r="Q3" s="25">
        <f>M3/M3*100</f>
        <v>100</v>
      </c>
    </row>
    <row r="4" spans="1:18" ht="15.95" customHeight="1" x14ac:dyDescent="0.25">
      <c r="A4" s="31">
        <v>12</v>
      </c>
      <c r="B4" s="116">
        <v>10.729999999999997</v>
      </c>
      <c r="C4" s="116">
        <v>10.748611111111108</v>
      </c>
      <c r="D4" s="117">
        <v>10.723529411764705</v>
      </c>
      <c r="E4" s="117">
        <v>10.603999999999999</v>
      </c>
      <c r="F4" s="116"/>
      <c r="G4" s="116">
        <v>10.701176470588234</v>
      </c>
      <c r="H4" s="116">
        <v>10.659000000000001</v>
      </c>
      <c r="I4" s="116"/>
      <c r="J4" s="116">
        <v>10.8</v>
      </c>
      <c r="K4" s="116"/>
      <c r="L4" s="32">
        <v>10.7</v>
      </c>
      <c r="M4" s="45">
        <f>AVERAGE(B4:K4)</f>
        <v>10.709473856209149</v>
      </c>
      <c r="N4" s="45">
        <f>MAX(B4:K4)-MIN(B4:K4)</f>
        <v>0.19600000000000151</v>
      </c>
      <c r="O4" s="60">
        <v>10.199999999999999</v>
      </c>
      <c r="P4" s="59">
        <v>11.2</v>
      </c>
      <c r="Q4" s="25">
        <f t="shared" ref="Q4:Q20" si="1">M4/M$3*100</f>
        <v>99.413817436558645</v>
      </c>
    </row>
    <row r="5" spans="1:18" ht="15.95" customHeight="1" x14ac:dyDescent="0.25">
      <c r="A5" s="31">
        <v>1</v>
      </c>
      <c r="B5" s="46"/>
      <c r="C5" s="46"/>
      <c r="D5" s="45"/>
      <c r="E5" s="45"/>
      <c r="F5" s="46"/>
      <c r="G5" s="46"/>
      <c r="H5" s="46"/>
      <c r="I5" s="46"/>
      <c r="J5" s="46"/>
      <c r="K5" s="46"/>
      <c r="L5" s="32">
        <v>10.7</v>
      </c>
      <c r="M5" s="45"/>
      <c r="N5" s="45">
        <f t="shared" si="0"/>
        <v>0</v>
      </c>
      <c r="O5" s="60">
        <v>10.199999999999999</v>
      </c>
      <c r="P5" s="59">
        <v>11.2</v>
      </c>
      <c r="Q5" s="25">
        <f t="shared" si="1"/>
        <v>0</v>
      </c>
    </row>
    <row r="6" spans="1:18" ht="15.95" customHeight="1" x14ac:dyDescent="0.25">
      <c r="A6" s="31">
        <v>2</v>
      </c>
      <c r="B6" s="46"/>
      <c r="C6" s="46"/>
      <c r="D6" s="45"/>
      <c r="E6" s="45"/>
      <c r="F6" s="46"/>
      <c r="G6" s="46"/>
      <c r="H6" s="46"/>
      <c r="I6" s="46"/>
      <c r="J6" s="46"/>
      <c r="K6" s="46"/>
      <c r="L6" s="32">
        <v>10.7</v>
      </c>
      <c r="M6" s="45"/>
      <c r="N6" s="45">
        <f t="shared" si="0"/>
        <v>0</v>
      </c>
      <c r="O6" s="60">
        <v>10.199999999999999</v>
      </c>
      <c r="P6" s="59">
        <v>11.2</v>
      </c>
      <c r="Q6" s="25">
        <f t="shared" si="1"/>
        <v>0</v>
      </c>
    </row>
    <row r="7" spans="1:18" ht="15.95" customHeight="1" x14ac:dyDescent="0.25">
      <c r="A7" s="31">
        <v>3</v>
      </c>
      <c r="B7" s="46"/>
      <c r="C7" s="46"/>
      <c r="D7" s="45"/>
      <c r="E7" s="45"/>
      <c r="F7" s="46"/>
      <c r="G7" s="46"/>
      <c r="H7" s="46"/>
      <c r="I7" s="46"/>
      <c r="J7" s="45"/>
      <c r="K7" s="46"/>
      <c r="L7" s="32">
        <v>10.7</v>
      </c>
      <c r="M7" s="45"/>
      <c r="N7" s="45">
        <f t="shared" si="0"/>
        <v>0</v>
      </c>
      <c r="O7" s="60">
        <v>10.199999999999999</v>
      </c>
      <c r="P7" s="59">
        <v>11.2</v>
      </c>
      <c r="Q7" s="25">
        <f t="shared" si="1"/>
        <v>0</v>
      </c>
    </row>
    <row r="8" spans="1:18" ht="15.95" customHeight="1" x14ac:dyDescent="0.25">
      <c r="A8" s="31">
        <v>4</v>
      </c>
      <c r="B8" s="46"/>
      <c r="C8" s="46"/>
      <c r="D8" s="45"/>
      <c r="E8" s="45"/>
      <c r="F8" s="46"/>
      <c r="G8" s="46"/>
      <c r="H8" s="46"/>
      <c r="I8" s="46"/>
      <c r="J8" s="46"/>
      <c r="K8" s="46"/>
      <c r="L8" s="32">
        <v>10.7</v>
      </c>
      <c r="M8" s="45"/>
      <c r="N8" s="45">
        <f t="shared" si="0"/>
        <v>0</v>
      </c>
      <c r="O8" s="60">
        <v>10.199999999999999</v>
      </c>
      <c r="P8" s="59">
        <v>11.2</v>
      </c>
      <c r="Q8" s="25">
        <f t="shared" si="1"/>
        <v>0</v>
      </c>
    </row>
    <row r="9" spans="1:18" ht="15.95" customHeight="1" x14ac:dyDescent="0.25">
      <c r="A9" s="31">
        <v>5</v>
      </c>
      <c r="B9" s="46"/>
      <c r="C9" s="46"/>
      <c r="D9" s="45"/>
      <c r="E9" s="45"/>
      <c r="F9" s="46"/>
      <c r="G9" s="46"/>
      <c r="H9" s="46"/>
      <c r="I9" s="46"/>
      <c r="J9" s="46"/>
      <c r="K9" s="46"/>
      <c r="L9" s="32">
        <v>10.7</v>
      </c>
      <c r="M9" s="45"/>
      <c r="N9" s="45">
        <f t="shared" si="0"/>
        <v>0</v>
      </c>
      <c r="O9" s="60">
        <v>10.199999999999999</v>
      </c>
      <c r="P9" s="59">
        <v>11.2</v>
      </c>
      <c r="Q9" s="25">
        <f t="shared" si="1"/>
        <v>0</v>
      </c>
    </row>
    <row r="10" spans="1:18" ht="15.95" customHeight="1" x14ac:dyDescent="0.25">
      <c r="A10" s="31">
        <v>6</v>
      </c>
      <c r="B10" s="46"/>
      <c r="C10" s="46"/>
      <c r="D10" s="45"/>
      <c r="E10" s="45"/>
      <c r="F10" s="46"/>
      <c r="G10" s="46"/>
      <c r="H10" s="46"/>
      <c r="I10" s="46"/>
      <c r="J10" s="46"/>
      <c r="K10" s="46"/>
      <c r="L10" s="32">
        <v>10.7</v>
      </c>
      <c r="M10" s="45"/>
      <c r="N10" s="45">
        <f t="shared" si="0"/>
        <v>0</v>
      </c>
      <c r="O10" s="60">
        <v>10.199999999999999</v>
      </c>
      <c r="P10" s="59">
        <v>11.2</v>
      </c>
      <c r="Q10" s="25">
        <f t="shared" si="1"/>
        <v>0</v>
      </c>
    </row>
    <row r="11" spans="1:18" ht="15.95" customHeight="1" x14ac:dyDescent="0.25">
      <c r="A11" s="31">
        <v>7</v>
      </c>
      <c r="B11" s="46"/>
      <c r="C11" s="46"/>
      <c r="D11" s="45"/>
      <c r="E11" s="45"/>
      <c r="F11" s="46"/>
      <c r="G11" s="46"/>
      <c r="H11" s="46"/>
      <c r="I11" s="46"/>
      <c r="J11" s="46"/>
      <c r="K11" s="46"/>
      <c r="L11" s="32">
        <v>10.7</v>
      </c>
      <c r="M11" s="45"/>
      <c r="N11" s="45">
        <f t="shared" si="0"/>
        <v>0</v>
      </c>
      <c r="O11" s="60">
        <v>10.199999999999999</v>
      </c>
      <c r="P11" s="59">
        <v>11.2</v>
      </c>
      <c r="Q11" s="25">
        <f t="shared" si="1"/>
        <v>0</v>
      </c>
    </row>
    <row r="12" spans="1:18" ht="15.95" customHeight="1" x14ac:dyDescent="0.25">
      <c r="A12" s="31">
        <v>8</v>
      </c>
      <c r="B12" s="46"/>
      <c r="C12" s="46"/>
      <c r="D12" s="45"/>
      <c r="E12" s="45"/>
      <c r="F12" s="46"/>
      <c r="G12" s="46"/>
      <c r="H12" s="46"/>
      <c r="I12" s="46"/>
      <c r="J12" s="46"/>
      <c r="K12" s="46"/>
      <c r="L12" s="32">
        <v>10.7</v>
      </c>
      <c r="M12" s="45"/>
      <c r="N12" s="45">
        <f t="shared" si="0"/>
        <v>0</v>
      </c>
      <c r="O12" s="60">
        <v>10.199999999999999</v>
      </c>
      <c r="P12" s="59">
        <v>11.2</v>
      </c>
      <c r="Q12" s="25">
        <f t="shared" si="1"/>
        <v>0</v>
      </c>
    </row>
    <row r="13" spans="1:18" ht="15.95" customHeight="1" x14ac:dyDescent="0.25">
      <c r="A13" s="31">
        <v>9</v>
      </c>
      <c r="B13" s="46"/>
      <c r="C13" s="46"/>
      <c r="D13" s="45"/>
      <c r="E13" s="45"/>
      <c r="F13" s="46"/>
      <c r="G13" s="46"/>
      <c r="H13" s="46"/>
      <c r="I13" s="46"/>
      <c r="J13" s="46"/>
      <c r="K13" s="46"/>
      <c r="L13" s="32">
        <v>10.7</v>
      </c>
      <c r="M13" s="45"/>
      <c r="N13" s="45">
        <f t="shared" si="0"/>
        <v>0</v>
      </c>
      <c r="O13" s="60">
        <v>10.199999999999999</v>
      </c>
      <c r="P13" s="59">
        <v>11.2</v>
      </c>
      <c r="Q13" s="25">
        <f t="shared" si="1"/>
        <v>0</v>
      </c>
    </row>
    <row r="14" spans="1:18" ht="15.95" customHeight="1" x14ac:dyDescent="0.25">
      <c r="A14" s="31">
        <v>10</v>
      </c>
      <c r="B14" s="46"/>
      <c r="C14" s="46"/>
      <c r="D14" s="45"/>
      <c r="E14" s="45"/>
      <c r="F14" s="46"/>
      <c r="G14" s="61"/>
      <c r="H14" s="46"/>
      <c r="I14" s="46"/>
      <c r="J14" s="46"/>
      <c r="K14" s="46"/>
      <c r="L14" s="32">
        <v>10.7</v>
      </c>
      <c r="M14" s="45"/>
      <c r="N14" s="45">
        <f t="shared" si="0"/>
        <v>0</v>
      </c>
      <c r="O14" s="60">
        <v>10.199999999999999</v>
      </c>
      <c r="P14" s="59">
        <v>11.2</v>
      </c>
      <c r="Q14" s="25">
        <f t="shared" si="1"/>
        <v>0</v>
      </c>
    </row>
    <row r="15" spans="1:18" ht="15.95" customHeight="1" x14ac:dyDescent="0.25">
      <c r="A15" s="31">
        <v>11</v>
      </c>
      <c r="B15" s="46"/>
      <c r="C15" s="46"/>
      <c r="D15" s="45"/>
      <c r="E15" s="45"/>
      <c r="F15" s="46"/>
      <c r="G15" s="46"/>
      <c r="H15" s="46"/>
      <c r="I15" s="46"/>
      <c r="J15" s="46"/>
      <c r="K15" s="46"/>
      <c r="L15" s="32">
        <v>10.7</v>
      </c>
      <c r="M15" s="45"/>
      <c r="N15" s="45">
        <f t="shared" si="0"/>
        <v>0</v>
      </c>
      <c r="O15" s="60">
        <v>10.199999999999999</v>
      </c>
      <c r="P15" s="59">
        <v>11.2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46"/>
      <c r="C16" s="46"/>
      <c r="D16" s="47"/>
      <c r="E16" s="45"/>
      <c r="F16" s="46"/>
      <c r="G16" s="46"/>
      <c r="H16" s="46"/>
      <c r="I16" s="46"/>
      <c r="J16" s="46"/>
      <c r="K16" s="46"/>
      <c r="L16" s="32">
        <v>10.7</v>
      </c>
      <c r="M16" s="45"/>
      <c r="N16" s="45">
        <f t="shared" si="0"/>
        <v>0</v>
      </c>
      <c r="O16" s="60">
        <v>10.199999999999999</v>
      </c>
      <c r="P16" s="59">
        <v>11.2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46"/>
      <c r="C17" s="46"/>
      <c r="D17" s="47"/>
      <c r="E17" s="45"/>
      <c r="F17" s="46"/>
      <c r="G17" s="46"/>
      <c r="H17" s="46"/>
      <c r="I17" s="46"/>
      <c r="J17" s="46"/>
      <c r="K17" s="46"/>
      <c r="L17" s="32">
        <v>10.7</v>
      </c>
      <c r="M17" s="45"/>
      <c r="N17" s="45">
        <f t="shared" si="0"/>
        <v>0</v>
      </c>
      <c r="O17" s="60">
        <v>10.199999999999999</v>
      </c>
      <c r="P17" s="59">
        <v>11.2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2">
        <v>10.7</v>
      </c>
      <c r="M18" s="45"/>
      <c r="N18" s="45">
        <f t="shared" si="0"/>
        <v>0</v>
      </c>
      <c r="O18" s="60">
        <v>10.199999999999999</v>
      </c>
      <c r="P18" s="59">
        <v>11.2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2">
        <v>10.7</v>
      </c>
      <c r="M19" s="45"/>
      <c r="N19" s="45">
        <f t="shared" si="0"/>
        <v>0</v>
      </c>
      <c r="O19" s="60">
        <v>10.199999999999999</v>
      </c>
      <c r="P19" s="59">
        <v>11.2</v>
      </c>
      <c r="Q19" s="25">
        <f t="shared" si="1"/>
        <v>0</v>
      </c>
      <c r="R19" s="24"/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32">
        <v>10.7</v>
      </c>
      <c r="M20" s="45"/>
      <c r="N20" s="45">
        <f t="shared" si="0"/>
        <v>0</v>
      </c>
      <c r="O20" s="60">
        <v>10.199999999999999</v>
      </c>
      <c r="P20" s="59">
        <v>11.2</v>
      </c>
      <c r="Q20" s="25">
        <f t="shared" si="1"/>
        <v>0</v>
      </c>
      <c r="R20" s="24"/>
    </row>
    <row r="31" spans="1:18" x14ac:dyDescent="0.15">
      <c r="G31" s="14" t="s">
        <v>80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ABE3-C09B-40D7-BE1E-063687F83BE0}">
  <sheetPr codeName="Sheet6"/>
  <dimension ref="A1:T20"/>
  <sheetViews>
    <sheetView zoomScale="76" zoomScaleNormal="76" workbookViewId="0">
      <selection activeCell="N5" sqref="N5"/>
    </sheetView>
  </sheetViews>
  <sheetFormatPr defaultColWidth="9" defaultRowHeight="13.5" x14ac:dyDescent="0.15"/>
  <cols>
    <col min="1" max="1" width="3.75" style="14" customWidth="1"/>
    <col min="2" max="2" width="9.5" style="14" customWidth="1"/>
    <col min="3" max="3" width="12" style="14" customWidth="1"/>
    <col min="4" max="4" width="10.375" style="14" customWidth="1"/>
    <col min="5" max="5" width="10.5" style="14" customWidth="1"/>
    <col min="6" max="6" width="9.5" style="14" customWidth="1"/>
    <col min="7" max="7" width="10.5" style="14" customWidth="1"/>
    <col min="8" max="8" width="10.375" style="14" customWidth="1"/>
    <col min="9" max="9" width="10.625" style="14" customWidth="1"/>
    <col min="10" max="10" width="9.5" style="14" customWidth="1"/>
    <col min="11" max="11" width="10.25" style="14" customWidth="1"/>
    <col min="12" max="12" width="6.875" style="14" customWidth="1"/>
    <col min="13" max="13" width="9.75" style="14" customWidth="1"/>
    <col min="14" max="14" width="7.5" style="14" customWidth="1"/>
    <col min="15" max="16" width="2.625" style="14" customWidth="1"/>
    <col min="17" max="17" width="10.125" style="14" customWidth="1"/>
    <col min="18" max="16384" width="9" style="14"/>
  </cols>
  <sheetData>
    <row r="1" spans="1:20" ht="20.100000000000001" customHeight="1" x14ac:dyDescent="0.3">
      <c r="F1" s="42" t="s">
        <v>17</v>
      </c>
    </row>
    <row r="2" spans="1:20" ht="16.5" customHeight="1" x14ac:dyDescent="0.3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57" t="s">
        <v>71</v>
      </c>
      <c r="O2" s="63" t="s">
        <v>72</v>
      </c>
      <c r="P2" s="62" t="s">
        <v>73</v>
      </c>
      <c r="Q2" s="22" t="s">
        <v>121</v>
      </c>
      <c r="T2" s="65"/>
    </row>
    <row r="3" spans="1:20" ht="16.5" customHeight="1" x14ac:dyDescent="0.3">
      <c r="A3" s="31">
        <v>11</v>
      </c>
      <c r="B3" s="102"/>
      <c r="C3" s="119">
        <v>183.30727272727279</v>
      </c>
      <c r="D3" s="118">
        <v>185.07142857142858</v>
      </c>
      <c r="E3" s="105"/>
      <c r="F3" s="102"/>
      <c r="G3" s="102"/>
      <c r="H3" s="102"/>
      <c r="I3" s="102"/>
      <c r="J3" s="102"/>
      <c r="K3" s="110"/>
      <c r="L3" s="29">
        <v>183</v>
      </c>
      <c r="M3" s="28">
        <f>AVERAGE(B3:K3)</f>
        <v>184.18935064935067</v>
      </c>
      <c r="N3" s="28">
        <f t="shared" ref="N3:N20" si="0">MAX(B3:K3)-MIN(B3:K3)</f>
        <v>1.7641558441557947</v>
      </c>
      <c r="O3" s="63">
        <v>178</v>
      </c>
      <c r="P3" s="62">
        <v>188</v>
      </c>
      <c r="Q3" s="25">
        <f>M3/M3*100</f>
        <v>100</v>
      </c>
    </row>
    <row r="4" spans="1:20" ht="15.95" customHeight="1" x14ac:dyDescent="0.3">
      <c r="A4" s="31">
        <v>12</v>
      </c>
      <c r="B4" s="119">
        <v>182.1</v>
      </c>
      <c r="C4" s="119">
        <v>183.13888888888889</v>
      </c>
      <c r="D4" s="118">
        <v>185</v>
      </c>
      <c r="E4" s="118">
        <v>183.7</v>
      </c>
      <c r="F4" s="119"/>
      <c r="G4" s="119">
        <v>184.81764705882352</v>
      </c>
      <c r="H4" s="119">
        <v>182.071</v>
      </c>
      <c r="I4" s="119"/>
      <c r="J4" s="119">
        <v>181.67</v>
      </c>
      <c r="K4" s="119"/>
      <c r="L4" s="29">
        <v>183</v>
      </c>
      <c r="M4" s="28">
        <f>AVERAGE(B4:K4)</f>
        <v>183.21393370681605</v>
      </c>
      <c r="N4" s="28">
        <f>MAX(B4:K4)-MIN(B4:K4)</f>
        <v>3.3300000000000125</v>
      </c>
      <c r="O4" s="63">
        <v>178</v>
      </c>
      <c r="P4" s="62">
        <v>188</v>
      </c>
      <c r="Q4" s="25">
        <f t="shared" ref="Q4:Q20" si="1">M4/M$3*100</f>
        <v>99.470427069156912</v>
      </c>
    </row>
    <row r="5" spans="1:20" ht="15.95" customHeight="1" x14ac:dyDescent="0.3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183</v>
      </c>
      <c r="M5" s="28"/>
      <c r="N5" s="28">
        <f t="shared" si="0"/>
        <v>0</v>
      </c>
      <c r="O5" s="63">
        <v>178</v>
      </c>
      <c r="P5" s="62">
        <v>188</v>
      </c>
      <c r="Q5" s="25">
        <f t="shared" si="1"/>
        <v>0</v>
      </c>
    </row>
    <row r="6" spans="1:20" ht="15.95" customHeight="1" x14ac:dyDescent="0.3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183</v>
      </c>
      <c r="M6" s="28"/>
      <c r="N6" s="28">
        <f t="shared" si="0"/>
        <v>0</v>
      </c>
      <c r="O6" s="63">
        <v>178</v>
      </c>
      <c r="P6" s="62">
        <v>188</v>
      </c>
      <c r="Q6" s="25">
        <f t="shared" si="1"/>
        <v>0</v>
      </c>
    </row>
    <row r="7" spans="1:20" ht="15.95" customHeight="1" x14ac:dyDescent="0.3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183</v>
      </c>
      <c r="M7" s="28"/>
      <c r="N7" s="28">
        <f t="shared" si="0"/>
        <v>0</v>
      </c>
      <c r="O7" s="63">
        <v>178</v>
      </c>
      <c r="P7" s="62">
        <v>188</v>
      </c>
      <c r="Q7" s="25">
        <f t="shared" si="1"/>
        <v>0</v>
      </c>
    </row>
    <row r="8" spans="1:20" ht="15.95" customHeight="1" x14ac:dyDescent="0.3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183</v>
      </c>
      <c r="M8" s="28"/>
      <c r="N8" s="28">
        <f t="shared" si="0"/>
        <v>0</v>
      </c>
      <c r="O8" s="63">
        <v>178</v>
      </c>
      <c r="P8" s="62">
        <v>188</v>
      </c>
      <c r="Q8" s="25">
        <f t="shared" si="1"/>
        <v>0</v>
      </c>
    </row>
    <row r="9" spans="1:20" ht="15.95" customHeight="1" x14ac:dyDescent="0.3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183</v>
      </c>
      <c r="M9" s="28"/>
      <c r="N9" s="28">
        <f t="shared" si="0"/>
        <v>0</v>
      </c>
      <c r="O9" s="63">
        <v>178</v>
      </c>
      <c r="P9" s="62">
        <v>188</v>
      </c>
      <c r="Q9" s="25">
        <f t="shared" si="1"/>
        <v>0</v>
      </c>
    </row>
    <row r="10" spans="1:20" ht="15.95" customHeight="1" x14ac:dyDescent="0.3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183</v>
      </c>
      <c r="M10" s="28"/>
      <c r="N10" s="28">
        <f t="shared" si="0"/>
        <v>0</v>
      </c>
      <c r="O10" s="63">
        <v>178</v>
      </c>
      <c r="P10" s="62">
        <v>188</v>
      </c>
      <c r="Q10" s="25">
        <f t="shared" si="1"/>
        <v>0</v>
      </c>
    </row>
    <row r="11" spans="1:20" ht="15.95" customHeight="1" x14ac:dyDescent="0.3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183</v>
      </c>
      <c r="M11" s="28"/>
      <c r="N11" s="28">
        <f t="shared" si="0"/>
        <v>0</v>
      </c>
      <c r="O11" s="63">
        <v>178</v>
      </c>
      <c r="P11" s="62">
        <v>188</v>
      </c>
      <c r="Q11" s="25">
        <f t="shared" si="1"/>
        <v>0</v>
      </c>
    </row>
    <row r="12" spans="1:20" ht="15.95" customHeight="1" x14ac:dyDescent="0.3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183</v>
      </c>
      <c r="M12" s="28"/>
      <c r="N12" s="28">
        <f t="shared" si="0"/>
        <v>0</v>
      </c>
      <c r="O12" s="63">
        <v>178</v>
      </c>
      <c r="P12" s="62">
        <v>188</v>
      </c>
      <c r="Q12" s="25">
        <f t="shared" si="1"/>
        <v>0</v>
      </c>
    </row>
    <row r="13" spans="1:20" ht="15.95" customHeight="1" x14ac:dyDescent="0.3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183</v>
      </c>
      <c r="M13" s="28"/>
      <c r="N13" s="28">
        <f t="shared" si="0"/>
        <v>0</v>
      </c>
      <c r="O13" s="63">
        <v>178</v>
      </c>
      <c r="P13" s="62">
        <v>188</v>
      </c>
      <c r="Q13" s="25">
        <f t="shared" si="1"/>
        <v>0</v>
      </c>
    </row>
    <row r="14" spans="1:20" ht="15.95" customHeight="1" x14ac:dyDescent="0.3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183</v>
      </c>
      <c r="M14" s="28"/>
      <c r="N14" s="28">
        <f t="shared" si="0"/>
        <v>0</v>
      </c>
      <c r="O14" s="63">
        <v>178</v>
      </c>
      <c r="P14" s="62">
        <v>188</v>
      </c>
      <c r="Q14" s="25">
        <f t="shared" si="1"/>
        <v>0</v>
      </c>
    </row>
    <row r="15" spans="1:20" ht="15.95" customHeight="1" x14ac:dyDescent="0.3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183</v>
      </c>
      <c r="M15" s="28"/>
      <c r="N15" s="28">
        <f t="shared" si="0"/>
        <v>0</v>
      </c>
      <c r="O15" s="63">
        <v>178</v>
      </c>
      <c r="P15" s="62">
        <v>188</v>
      </c>
      <c r="Q15" s="25">
        <f t="shared" si="1"/>
        <v>0</v>
      </c>
      <c r="R15" s="24"/>
    </row>
    <row r="16" spans="1:20" ht="15.95" customHeight="1" x14ac:dyDescent="0.3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183</v>
      </c>
      <c r="M16" s="28"/>
      <c r="N16" s="28">
        <f t="shared" si="0"/>
        <v>0</v>
      </c>
      <c r="O16" s="63">
        <v>178</v>
      </c>
      <c r="P16" s="62">
        <v>188</v>
      </c>
      <c r="Q16" s="25">
        <f t="shared" si="1"/>
        <v>0</v>
      </c>
      <c r="R16" s="24"/>
    </row>
    <row r="17" spans="1:18" ht="15.95" customHeight="1" x14ac:dyDescent="0.3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183</v>
      </c>
      <c r="M17" s="28"/>
      <c r="N17" s="28">
        <f t="shared" si="0"/>
        <v>0</v>
      </c>
      <c r="O17" s="63">
        <v>178</v>
      </c>
      <c r="P17" s="62">
        <v>188</v>
      </c>
      <c r="Q17" s="25">
        <f t="shared" si="1"/>
        <v>0</v>
      </c>
      <c r="R17" s="24"/>
    </row>
    <row r="18" spans="1:18" ht="15.95" customHeight="1" x14ac:dyDescent="0.3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183</v>
      </c>
      <c r="M18" s="28"/>
      <c r="N18" s="28">
        <f t="shared" si="0"/>
        <v>0</v>
      </c>
      <c r="O18" s="63">
        <v>178</v>
      </c>
      <c r="P18" s="62">
        <v>188</v>
      </c>
      <c r="Q18" s="25">
        <f t="shared" si="1"/>
        <v>0</v>
      </c>
      <c r="R18" s="24"/>
    </row>
    <row r="19" spans="1:18" ht="15.95" customHeight="1" x14ac:dyDescent="0.3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183</v>
      </c>
      <c r="M19" s="28"/>
      <c r="N19" s="28">
        <f t="shared" si="0"/>
        <v>0</v>
      </c>
      <c r="O19" s="63">
        <v>178</v>
      </c>
      <c r="P19" s="62">
        <v>188</v>
      </c>
      <c r="Q19" s="25">
        <f t="shared" si="1"/>
        <v>0</v>
      </c>
      <c r="R19" s="24"/>
    </row>
    <row r="20" spans="1:18" ht="15.95" customHeight="1" x14ac:dyDescent="0.3">
      <c r="A20" s="31">
        <v>4</v>
      </c>
      <c r="B20" s="30"/>
      <c r="C20" s="64"/>
      <c r="D20" s="64"/>
      <c r="E20" s="64"/>
      <c r="F20" s="64"/>
      <c r="G20" s="64"/>
      <c r="H20" s="64"/>
      <c r="I20" s="64"/>
      <c r="J20" s="64"/>
      <c r="K20" s="64"/>
      <c r="L20" s="29">
        <v>183</v>
      </c>
      <c r="M20" s="28"/>
      <c r="N20" s="28">
        <f t="shared" si="0"/>
        <v>0</v>
      </c>
      <c r="O20" s="63">
        <v>178</v>
      </c>
      <c r="P20" s="62">
        <v>188</v>
      </c>
      <c r="Q20" s="25">
        <f t="shared" si="1"/>
        <v>0</v>
      </c>
      <c r="R20" s="24"/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CB19-16E0-4D37-8D36-29C15FB202FF}">
  <sheetPr codeName="Sheet7"/>
  <dimension ref="A1:S20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9.875" style="14" customWidth="1"/>
    <col min="3" max="3" width="12" style="14" customWidth="1"/>
    <col min="4" max="4" width="11.5" style="14" customWidth="1"/>
    <col min="5" max="5" width="10.5" style="14" customWidth="1"/>
    <col min="6" max="6" width="9.5" style="14" customWidth="1"/>
    <col min="7" max="7" width="11.25" style="14" customWidth="1"/>
    <col min="8" max="8" width="10.375" style="14" customWidth="1"/>
    <col min="9" max="9" width="9.5" style="14" customWidth="1"/>
    <col min="10" max="10" width="9.625" style="14" customWidth="1"/>
    <col min="11" max="11" width="10" style="14" customWidth="1"/>
    <col min="12" max="12" width="6.875" style="14" customWidth="1"/>
    <col min="13" max="13" width="9.75" style="14" customWidth="1"/>
    <col min="14" max="14" width="5.875" style="14" customWidth="1"/>
    <col min="15" max="16" width="2.625" style="14" customWidth="1"/>
    <col min="17" max="16384" width="9" style="14"/>
  </cols>
  <sheetData>
    <row r="1" spans="1:19" ht="20.100000000000001" customHeight="1" x14ac:dyDescent="0.3">
      <c r="F1" s="42" t="s">
        <v>19</v>
      </c>
    </row>
    <row r="2" spans="1:19" s="43" customFormat="1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  <c r="R2" s="14"/>
      <c r="S2" s="14"/>
    </row>
    <row r="3" spans="1:19" s="43" customFormat="1" ht="15.95" customHeight="1" x14ac:dyDescent="0.25">
      <c r="A3" s="31">
        <v>11</v>
      </c>
      <c r="B3" s="102"/>
      <c r="C3" s="119">
        <v>146.16129032258064</v>
      </c>
      <c r="D3" s="118">
        <v>144.23076923076923</v>
      </c>
      <c r="E3" s="105"/>
      <c r="F3" s="102"/>
      <c r="G3" s="102"/>
      <c r="H3" s="102"/>
      <c r="I3" s="102"/>
      <c r="J3" s="102"/>
      <c r="K3" s="110"/>
      <c r="L3" s="15">
        <v>143</v>
      </c>
      <c r="M3" s="28">
        <f>AVERAGE(B3:K3)</f>
        <v>145.19602977667495</v>
      </c>
      <c r="N3" s="28">
        <f t="shared" ref="N3:N20" si="0">MAX(B3:K3)-MIN(B3:K3)</f>
        <v>1.9305210918114142</v>
      </c>
      <c r="O3" s="27">
        <v>135</v>
      </c>
      <c r="P3" s="26">
        <v>151</v>
      </c>
      <c r="Q3" s="25">
        <f>M3/M3*100</f>
        <v>100</v>
      </c>
    </row>
    <row r="4" spans="1:19" s="43" customFormat="1" ht="15.95" customHeight="1" x14ac:dyDescent="0.25">
      <c r="A4" s="31">
        <v>12</v>
      </c>
      <c r="B4" s="119">
        <v>143.30000000000001</v>
      </c>
      <c r="C4" s="119">
        <v>146.20454545454547</v>
      </c>
      <c r="D4" s="118">
        <v>144.16666666666666</v>
      </c>
      <c r="E4" s="118">
        <v>143.56299999999999</v>
      </c>
      <c r="F4" s="119"/>
      <c r="G4" s="119">
        <v>142.29411764705881</v>
      </c>
      <c r="H4" s="119">
        <v>142.91499999999999</v>
      </c>
      <c r="I4" s="119"/>
      <c r="J4" s="119">
        <v>143.91999999999999</v>
      </c>
      <c r="K4" s="119"/>
      <c r="L4" s="15">
        <v>143</v>
      </c>
      <c r="M4" s="28">
        <f>AVERAGE(B4:K4)</f>
        <v>143.76618996689584</v>
      </c>
      <c r="N4" s="28">
        <f t="shared" si="0"/>
        <v>3.9104278074866556</v>
      </c>
      <c r="O4" s="27">
        <v>135</v>
      </c>
      <c r="P4" s="26">
        <v>151</v>
      </c>
      <c r="Q4" s="25">
        <f t="shared" ref="Q4:Q20" si="1">M4/M$3*100</f>
        <v>99.015234912429534</v>
      </c>
    </row>
    <row r="5" spans="1:19" s="43" customFormat="1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15">
        <v>143</v>
      </c>
      <c r="M5" s="28"/>
      <c r="N5" s="28">
        <f t="shared" si="0"/>
        <v>0</v>
      </c>
      <c r="O5" s="27">
        <v>135</v>
      </c>
      <c r="P5" s="26">
        <v>151</v>
      </c>
      <c r="Q5" s="25">
        <f t="shared" si="1"/>
        <v>0</v>
      </c>
    </row>
    <row r="6" spans="1:19" s="43" customFormat="1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15">
        <v>143</v>
      </c>
      <c r="M6" s="28"/>
      <c r="N6" s="28">
        <f t="shared" si="0"/>
        <v>0</v>
      </c>
      <c r="O6" s="27">
        <v>135</v>
      </c>
      <c r="P6" s="26">
        <v>151</v>
      </c>
      <c r="Q6" s="25">
        <f t="shared" si="1"/>
        <v>0</v>
      </c>
    </row>
    <row r="7" spans="1:19" s="43" customFormat="1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15">
        <v>143</v>
      </c>
      <c r="M7" s="28"/>
      <c r="N7" s="28">
        <f t="shared" si="0"/>
        <v>0</v>
      </c>
      <c r="O7" s="27">
        <v>135</v>
      </c>
      <c r="P7" s="26">
        <v>151</v>
      </c>
      <c r="Q7" s="25">
        <f t="shared" si="1"/>
        <v>0</v>
      </c>
    </row>
    <row r="8" spans="1:19" s="43" customFormat="1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15">
        <v>143</v>
      </c>
      <c r="M8" s="28"/>
      <c r="N8" s="28">
        <f t="shared" si="0"/>
        <v>0</v>
      </c>
      <c r="O8" s="27">
        <v>135</v>
      </c>
      <c r="P8" s="26">
        <v>151</v>
      </c>
      <c r="Q8" s="25">
        <f t="shared" si="1"/>
        <v>0</v>
      </c>
    </row>
    <row r="9" spans="1:19" s="43" customFormat="1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15">
        <v>143</v>
      </c>
      <c r="M9" s="28"/>
      <c r="N9" s="28">
        <f t="shared" si="0"/>
        <v>0</v>
      </c>
      <c r="O9" s="27">
        <v>135</v>
      </c>
      <c r="P9" s="26">
        <v>151</v>
      </c>
      <c r="Q9" s="25">
        <f t="shared" si="1"/>
        <v>0</v>
      </c>
    </row>
    <row r="10" spans="1:19" s="43" customFormat="1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15">
        <v>143</v>
      </c>
      <c r="M10" s="28"/>
      <c r="N10" s="28">
        <f t="shared" si="0"/>
        <v>0</v>
      </c>
      <c r="O10" s="27">
        <v>135</v>
      </c>
      <c r="P10" s="26">
        <v>151</v>
      </c>
      <c r="Q10" s="25">
        <f t="shared" si="1"/>
        <v>0</v>
      </c>
    </row>
    <row r="11" spans="1:19" s="43" customFormat="1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15">
        <v>143</v>
      </c>
      <c r="M11" s="28"/>
      <c r="N11" s="28">
        <f t="shared" si="0"/>
        <v>0</v>
      </c>
      <c r="O11" s="27">
        <v>135</v>
      </c>
      <c r="P11" s="26">
        <v>151</v>
      </c>
      <c r="Q11" s="25">
        <f t="shared" si="1"/>
        <v>0</v>
      </c>
    </row>
    <row r="12" spans="1:19" s="43" customFormat="1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15">
        <v>143</v>
      </c>
      <c r="M12" s="28"/>
      <c r="N12" s="28">
        <f t="shared" si="0"/>
        <v>0</v>
      </c>
      <c r="O12" s="27">
        <v>135</v>
      </c>
      <c r="P12" s="26">
        <v>151</v>
      </c>
      <c r="Q12" s="25">
        <f t="shared" si="1"/>
        <v>0</v>
      </c>
    </row>
    <row r="13" spans="1:19" s="43" customFormat="1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15">
        <v>143</v>
      </c>
      <c r="M13" s="28"/>
      <c r="N13" s="28">
        <f t="shared" si="0"/>
        <v>0</v>
      </c>
      <c r="O13" s="27">
        <v>135</v>
      </c>
      <c r="P13" s="26">
        <v>151</v>
      </c>
      <c r="Q13" s="25">
        <f t="shared" si="1"/>
        <v>0</v>
      </c>
    </row>
    <row r="14" spans="1:19" s="43" customFormat="1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15">
        <v>143</v>
      </c>
      <c r="M14" s="28"/>
      <c r="N14" s="28">
        <f t="shared" si="0"/>
        <v>0</v>
      </c>
      <c r="O14" s="27">
        <v>135</v>
      </c>
      <c r="P14" s="26">
        <v>151</v>
      </c>
      <c r="Q14" s="25">
        <f t="shared" si="1"/>
        <v>0</v>
      </c>
    </row>
    <row r="15" spans="1:19" s="43" customFormat="1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15">
        <v>143</v>
      </c>
      <c r="M15" s="28"/>
      <c r="N15" s="28">
        <f t="shared" si="0"/>
        <v>0</v>
      </c>
      <c r="O15" s="27">
        <v>135</v>
      </c>
      <c r="P15" s="26">
        <v>151</v>
      </c>
      <c r="Q15" s="25">
        <f t="shared" si="1"/>
        <v>0</v>
      </c>
      <c r="R15" s="44"/>
    </row>
    <row r="16" spans="1:19" s="43" customFormat="1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15">
        <v>143</v>
      </c>
      <c r="M16" s="28"/>
      <c r="N16" s="28">
        <f t="shared" si="0"/>
        <v>0</v>
      </c>
      <c r="O16" s="27">
        <v>135</v>
      </c>
      <c r="P16" s="26">
        <v>151</v>
      </c>
      <c r="Q16" s="25">
        <f t="shared" si="1"/>
        <v>0</v>
      </c>
      <c r="R16" s="44"/>
    </row>
    <row r="17" spans="1:18" s="43" customFormat="1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15">
        <v>143</v>
      </c>
      <c r="M17" s="28"/>
      <c r="N17" s="28">
        <f t="shared" si="0"/>
        <v>0</v>
      </c>
      <c r="O17" s="27">
        <v>135</v>
      </c>
      <c r="P17" s="26">
        <v>151</v>
      </c>
      <c r="Q17" s="25">
        <f t="shared" si="1"/>
        <v>0</v>
      </c>
      <c r="R17" s="44"/>
    </row>
    <row r="18" spans="1:18" s="43" customFormat="1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5">
        <v>143</v>
      </c>
      <c r="M18" s="28"/>
      <c r="N18" s="28">
        <f t="shared" si="0"/>
        <v>0</v>
      </c>
      <c r="O18" s="27">
        <v>135</v>
      </c>
      <c r="P18" s="26">
        <v>151</v>
      </c>
      <c r="Q18" s="25">
        <f t="shared" si="1"/>
        <v>0</v>
      </c>
      <c r="R18" s="44"/>
    </row>
    <row r="19" spans="1:18" s="43" customFormat="1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5">
        <v>143</v>
      </c>
      <c r="M19" s="28"/>
      <c r="N19" s="28">
        <f t="shared" si="0"/>
        <v>0</v>
      </c>
      <c r="O19" s="27">
        <v>135</v>
      </c>
      <c r="P19" s="26">
        <v>151</v>
      </c>
      <c r="Q19" s="25">
        <f t="shared" si="1"/>
        <v>0</v>
      </c>
    </row>
    <row r="20" spans="1:18" s="43" customFormat="1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>
        <v>143</v>
      </c>
      <c r="M20" s="28"/>
      <c r="N20" s="28">
        <f t="shared" si="0"/>
        <v>0</v>
      </c>
      <c r="O20" s="27">
        <v>135</v>
      </c>
      <c r="P20" s="26">
        <v>151</v>
      </c>
      <c r="Q20" s="25">
        <f t="shared" si="1"/>
        <v>0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954E-DBA8-4DD5-A365-8AB5B7ABED4D}">
  <sheetPr codeName="Sheet8"/>
  <dimension ref="A1:R21"/>
  <sheetViews>
    <sheetView zoomScale="76" zoomScaleNormal="76" workbookViewId="0">
      <selection activeCell="K4" sqref="K4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6" width="9.5" style="14" customWidth="1"/>
    <col min="7" max="10" width="8.625" style="14" customWidth="1"/>
    <col min="11" max="11" width="9.375" style="14" customWidth="1"/>
    <col min="12" max="12" width="6.875" style="14" customWidth="1"/>
    <col min="13" max="13" width="9.75" style="14" customWidth="1"/>
    <col min="14" max="14" width="6.25" style="14" customWidth="1"/>
    <col min="15" max="16" width="2.625" style="14" customWidth="1"/>
    <col min="17" max="17" width="10.125" style="14" customWidth="1"/>
    <col min="18" max="16384" width="9" style="14"/>
  </cols>
  <sheetData>
    <row r="1" spans="1:18" ht="20.100000000000001" customHeight="1" x14ac:dyDescent="0.3">
      <c r="F1" s="42" t="s">
        <v>21</v>
      </c>
    </row>
    <row r="2" spans="1:18" ht="15.95" customHeight="1" x14ac:dyDescent="0.25">
      <c r="A2" s="41" t="s">
        <v>60</v>
      </c>
      <c r="B2" s="37" t="s">
        <v>61</v>
      </c>
      <c r="C2" s="37" t="s">
        <v>62</v>
      </c>
      <c r="D2" s="39" t="s">
        <v>63</v>
      </c>
      <c r="E2" s="40" t="s">
        <v>75</v>
      </c>
      <c r="F2" s="39" t="s">
        <v>64</v>
      </c>
      <c r="G2" s="37" t="s">
        <v>65</v>
      </c>
      <c r="H2" s="38" t="s">
        <v>66</v>
      </c>
      <c r="I2" s="37" t="s">
        <v>67</v>
      </c>
      <c r="J2" s="37" t="s">
        <v>68</v>
      </c>
      <c r="K2" s="36" t="s">
        <v>69</v>
      </c>
      <c r="L2" s="35" t="s">
        <v>1</v>
      </c>
      <c r="M2" s="34" t="s">
        <v>70</v>
      </c>
      <c r="N2" s="33" t="s">
        <v>71</v>
      </c>
      <c r="O2" s="67" t="s">
        <v>72</v>
      </c>
      <c r="P2" s="66" t="s">
        <v>73</v>
      </c>
      <c r="Q2" s="22" t="s">
        <v>121</v>
      </c>
    </row>
    <row r="3" spans="1:18" ht="15.95" customHeight="1" x14ac:dyDescent="0.25">
      <c r="A3" s="31">
        <v>11</v>
      </c>
      <c r="B3" s="102"/>
      <c r="C3" s="119">
        <v>52.109374999999993</v>
      </c>
      <c r="D3" s="118">
        <v>51.642857142857146</v>
      </c>
      <c r="E3" s="105"/>
      <c r="F3" s="102"/>
      <c r="G3" s="102"/>
      <c r="H3" s="102"/>
      <c r="I3" s="102"/>
      <c r="J3" s="102"/>
      <c r="K3" s="110"/>
      <c r="L3" s="29">
        <v>50</v>
      </c>
      <c r="M3" s="28">
        <f>AVERAGE(B3:K3)</f>
        <v>51.876116071428569</v>
      </c>
      <c r="N3" s="28">
        <f t="shared" ref="N3:N20" si="0">MAX(B3:K3)-MIN(B3:K3)</f>
        <v>0.46651785714284699</v>
      </c>
      <c r="O3" s="68">
        <v>47</v>
      </c>
      <c r="P3" s="68">
        <v>53</v>
      </c>
      <c r="Q3" s="25">
        <f>M3/M3*100</f>
        <v>100</v>
      </c>
    </row>
    <row r="4" spans="1:18" ht="15.95" customHeight="1" x14ac:dyDescent="0.25">
      <c r="A4" s="31">
        <v>12</v>
      </c>
      <c r="B4" s="119">
        <v>49.25</v>
      </c>
      <c r="C4" s="119">
        <v>52.032432432432437</v>
      </c>
      <c r="D4" s="118">
        <v>51.35</v>
      </c>
      <c r="E4" s="118">
        <v>50.5</v>
      </c>
      <c r="F4" s="119"/>
      <c r="G4" s="119">
        <v>50.582352941176467</v>
      </c>
      <c r="H4" s="119">
        <v>47.886000000000003</v>
      </c>
      <c r="I4" s="119"/>
      <c r="J4" s="119">
        <v>49.24</v>
      </c>
      <c r="K4" s="119"/>
      <c r="L4" s="29">
        <v>50</v>
      </c>
      <c r="M4" s="28">
        <f>AVERAGE(B4:K4)</f>
        <v>50.120112196229847</v>
      </c>
      <c r="N4" s="28">
        <f t="shared" si="0"/>
        <v>4.1464324324324338</v>
      </c>
      <c r="O4" s="68">
        <v>47</v>
      </c>
      <c r="P4" s="68">
        <v>53</v>
      </c>
      <c r="Q4" s="25">
        <f t="shared" ref="Q4:Q20" si="1">M4/M$3*100</f>
        <v>96.615005115685861</v>
      </c>
    </row>
    <row r="5" spans="1:18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50</v>
      </c>
      <c r="M5" s="28"/>
      <c r="N5" s="28">
        <f t="shared" si="0"/>
        <v>0</v>
      </c>
      <c r="O5" s="68">
        <v>47</v>
      </c>
      <c r="P5" s="68">
        <v>53</v>
      </c>
      <c r="Q5" s="25">
        <f t="shared" si="1"/>
        <v>0</v>
      </c>
    </row>
    <row r="6" spans="1:18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50</v>
      </c>
      <c r="M6" s="28"/>
      <c r="N6" s="28">
        <f t="shared" si="0"/>
        <v>0</v>
      </c>
      <c r="O6" s="68">
        <v>47</v>
      </c>
      <c r="P6" s="68">
        <v>53</v>
      </c>
      <c r="Q6" s="25">
        <f t="shared" si="1"/>
        <v>0</v>
      </c>
    </row>
    <row r="7" spans="1:18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50</v>
      </c>
      <c r="M7" s="28"/>
      <c r="N7" s="28">
        <f t="shared" si="0"/>
        <v>0</v>
      </c>
      <c r="O7" s="68">
        <v>47</v>
      </c>
      <c r="P7" s="68">
        <v>53</v>
      </c>
      <c r="Q7" s="25">
        <f t="shared" si="1"/>
        <v>0</v>
      </c>
    </row>
    <row r="8" spans="1:18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50</v>
      </c>
      <c r="M8" s="28"/>
      <c r="N8" s="28">
        <f t="shared" si="0"/>
        <v>0</v>
      </c>
      <c r="O8" s="68">
        <v>47</v>
      </c>
      <c r="P8" s="68">
        <v>53</v>
      </c>
      <c r="Q8" s="25">
        <f t="shared" si="1"/>
        <v>0</v>
      </c>
    </row>
    <row r="9" spans="1:18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50</v>
      </c>
      <c r="M9" s="28"/>
      <c r="N9" s="28">
        <f t="shared" si="0"/>
        <v>0</v>
      </c>
      <c r="O9" s="68">
        <v>47</v>
      </c>
      <c r="P9" s="68">
        <v>53</v>
      </c>
      <c r="Q9" s="25">
        <f t="shared" si="1"/>
        <v>0</v>
      </c>
    </row>
    <row r="10" spans="1:18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50</v>
      </c>
      <c r="M10" s="28"/>
      <c r="N10" s="28">
        <f t="shared" si="0"/>
        <v>0</v>
      </c>
      <c r="O10" s="68">
        <v>47</v>
      </c>
      <c r="P10" s="68">
        <v>53</v>
      </c>
      <c r="Q10" s="25">
        <f t="shared" si="1"/>
        <v>0</v>
      </c>
    </row>
    <row r="11" spans="1:18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50</v>
      </c>
      <c r="M11" s="28"/>
      <c r="N11" s="28">
        <f t="shared" si="0"/>
        <v>0</v>
      </c>
      <c r="O11" s="68">
        <v>47</v>
      </c>
      <c r="P11" s="68">
        <v>53</v>
      </c>
      <c r="Q11" s="25">
        <f t="shared" si="1"/>
        <v>0</v>
      </c>
    </row>
    <row r="12" spans="1:18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50</v>
      </c>
      <c r="M12" s="28"/>
      <c r="N12" s="28">
        <f t="shared" si="0"/>
        <v>0</v>
      </c>
      <c r="O12" s="68">
        <v>47</v>
      </c>
      <c r="P12" s="68">
        <v>53</v>
      </c>
      <c r="Q12" s="25">
        <f t="shared" si="1"/>
        <v>0</v>
      </c>
    </row>
    <row r="13" spans="1:18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50</v>
      </c>
      <c r="M13" s="28"/>
      <c r="N13" s="28">
        <f t="shared" si="0"/>
        <v>0</v>
      </c>
      <c r="O13" s="68">
        <v>47</v>
      </c>
      <c r="P13" s="68">
        <v>53</v>
      </c>
      <c r="Q13" s="25">
        <f t="shared" si="1"/>
        <v>0</v>
      </c>
    </row>
    <row r="14" spans="1:18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50</v>
      </c>
      <c r="M14" s="28"/>
      <c r="N14" s="28">
        <f t="shared" si="0"/>
        <v>0</v>
      </c>
      <c r="O14" s="68">
        <v>47</v>
      </c>
      <c r="P14" s="68">
        <v>53</v>
      </c>
      <c r="Q14" s="25">
        <f t="shared" si="1"/>
        <v>0</v>
      </c>
    </row>
    <row r="15" spans="1:18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50</v>
      </c>
      <c r="M15" s="28"/>
      <c r="N15" s="28">
        <f t="shared" si="0"/>
        <v>0</v>
      </c>
      <c r="O15" s="68">
        <v>47</v>
      </c>
      <c r="P15" s="68">
        <v>53</v>
      </c>
      <c r="Q15" s="25">
        <f t="shared" si="1"/>
        <v>0</v>
      </c>
      <c r="R15" s="24"/>
    </row>
    <row r="16" spans="1:18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50</v>
      </c>
      <c r="M16" s="28"/>
      <c r="N16" s="28">
        <f t="shared" si="0"/>
        <v>0</v>
      </c>
      <c r="O16" s="68">
        <v>47</v>
      </c>
      <c r="P16" s="68">
        <v>53</v>
      </c>
      <c r="Q16" s="25">
        <f t="shared" si="1"/>
        <v>0</v>
      </c>
      <c r="R16" s="24"/>
    </row>
    <row r="17" spans="1:18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50</v>
      </c>
      <c r="M17" s="28"/>
      <c r="N17" s="28">
        <f t="shared" si="0"/>
        <v>0</v>
      </c>
      <c r="O17" s="68">
        <v>47</v>
      </c>
      <c r="P17" s="68">
        <v>53</v>
      </c>
      <c r="Q17" s="25">
        <f t="shared" si="1"/>
        <v>0</v>
      </c>
      <c r="R17" s="24"/>
    </row>
    <row r="18" spans="1:18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50</v>
      </c>
      <c r="M18" s="28"/>
      <c r="N18" s="28">
        <f t="shared" si="0"/>
        <v>0</v>
      </c>
      <c r="O18" s="68">
        <v>47</v>
      </c>
      <c r="P18" s="68">
        <v>53</v>
      </c>
      <c r="Q18" s="25">
        <f t="shared" si="1"/>
        <v>0</v>
      </c>
      <c r="R18" s="24"/>
    </row>
    <row r="19" spans="1:18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50</v>
      </c>
      <c r="M19" s="28"/>
      <c r="N19" s="28">
        <f t="shared" si="0"/>
        <v>0</v>
      </c>
      <c r="O19" s="68">
        <v>47</v>
      </c>
      <c r="P19" s="68">
        <v>53</v>
      </c>
      <c r="Q19" s="25">
        <f t="shared" si="1"/>
        <v>0</v>
      </c>
    </row>
    <row r="20" spans="1:18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50</v>
      </c>
      <c r="M20" s="28"/>
      <c r="N20" s="28">
        <f t="shared" si="0"/>
        <v>0</v>
      </c>
      <c r="O20" s="68">
        <v>47</v>
      </c>
      <c r="P20" s="68">
        <v>53</v>
      </c>
      <c r="Q20" s="25">
        <f t="shared" si="1"/>
        <v>0</v>
      </c>
    </row>
    <row r="21" spans="1:18" ht="16.5" x14ac:dyDescent="0.25">
      <c r="O21" s="68">
        <v>49</v>
      </c>
      <c r="P21" s="68">
        <v>55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382C-3DFC-4C9C-A151-C550C87D808F}">
  <sheetPr codeName="Sheet9"/>
  <dimension ref="A1:X20"/>
  <sheetViews>
    <sheetView zoomScale="76" zoomScaleNormal="76" workbookViewId="0">
      <selection activeCell="AA14" sqref="AA14"/>
    </sheetView>
  </sheetViews>
  <sheetFormatPr defaultColWidth="9" defaultRowHeight="13.5" x14ac:dyDescent="0.15"/>
  <cols>
    <col min="1" max="1" width="3.75" style="14" customWidth="1"/>
    <col min="2" max="2" width="7.875" style="14" customWidth="1"/>
    <col min="3" max="3" width="9" style="14"/>
    <col min="4" max="4" width="8.625" style="14" customWidth="1"/>
    <col min="5" max="5" width="9.375" style="14" customWidth="1"/>
    <col min="6" max="6" width="9.5" style="14" customWidth="1"/>
    <col min="7" max="7" width="9.75" style="14" customWidth="1"/>
    <col min="8" max="8" width="8.625" style="14" customWidth="1"/>
    <col min="9" max="9" width="9.25" style="14" customWidth="1"/>
    <col min="10" max="10" width="8.875" style="14" customWidth="1"/>
    <col min="11" max="11" width="8.625" style="14" customWidth="1"/>
    <col min="12" max="12" width="10.5" style="14" customWidth="1"/>
    <col min="13" max="13" width="8.75" style="14" customWidth="1"/>
    <col min="14" max="14" width="7" style="14" customWidth="1"/>
    <col min="15" max="15" width="10.5" style="14" customWidth="1"/>
    <col min="16" max="16" width="8.75" style="14" customWidth="1"/>
    <col min="17" max="17" width="8.5" style="14" customWidth="1"/>
    <col min="18" max="21" width="2.625" style="14" customWidth="1"/>
    <col min="22" max="22" width="10.125" style="14" customWidth="1"/>
    <col min="23" max="16384" width="9" style="14"/>
  </cols>
  <sheetData>
    <row r="1" spans="1:24" ht="20.100000000000001" customHeight="1" x14ac:dyDescent="0.3">
      <c r="F1" s="42" t="s">
        <v>81</v>
      </c>
    </row>
    <row r="2" spans="1:24" ht="15.95" customHeight="1" x14ac:dyDescent="0.25">
      <c r="A2" s="41" t="s">
        <v>60</v>
      </c>
      <c r="B2" s="143" t="s">
        <v>61</v>
      </c>
      <c r="C2" s="143" t="s">
        <v>62</v>
      </c>
      <c r="D2" s="145" t="s">
        <v>63</v>
      </c>
      <c r="E2" s="153" t="s">
        <v>75</v>
      </c>
      <c r="F2" s="154" t="s">
        <v>64</v>
      </c>
      <c r="G2" s="155" t="s">
        <v>65</v>
      </c>
      <c r="H2" s="156" t="s">
        <v>66</v>
      </c>
      <c r="I2" s="143" t="s">
        <v>67</v>
      </c>
      <c r="J2" s="155" t="s">
        <v>68</v>
      </c>
      <c r="K2" s="157" t="s">
        <v>69</v>
      </c>
      <c r="L2" s="158" t="s">
        <v>122</v>
      </c>
      <c r="M2" s="159" t="s">
        <v>123</v>
      </c>
      <c r="N2" s="151" t="s">
        <v>71</v>
      </c>
      <c r="O2" s="160" t="s">
        <v>82</v>
      </c>
      <c r="P2" s="161" t="s">
        <v>83</v>
      </c>
      <c r="Q2" s="155" t="s">
        <v>71</v>
      </c>
      <c r="R2" s="56" t="s">
        <v>114</v>
      </c>
      <c r="S2" s="55" t="s">
        <v>113</v>
      </c>
      <c r="T2" s="55" t="s">
        <v>84</v>
      </c>
      <c r="U2" s="55" t="s">
        <v>85</v>
      </c>
      <c r="V2" s="22" t="s">
        <v>121</v>
      </c>
    </row>
    <row r="3" spans="1:24" ht="15.95" customHeight="1" x14ac:dyDescent="0.25">
      <c r="A3" s="31">
        <v>11</v>
      </c>
      <c r="B3" s="121"/>
      <c r="C3" s="121">
        <v>41.877966101694916</v>
      </c>
      <c r="D3" s="120">
        <v>41.725000000000001</v>
      </c>
      <c r="E3" s="120"/>
      <c r="F3" s="122"/>
      <c r="G3" s="122"/>
      <c r="H3" s="122"/>
      <c r="I3" s="121"/>
      <c r="J3" s="122"/>
      <c r="K3" s="122"/>
      <c r="L3" s="54">
        <v>41</v>
      </c>
      <c r="M3" s="120">
        <f>AVERAGE(B3,C3,D3,E3,I3)</f>
        <v>41.801483050847459</v>
      </c>
      <c r="N3" s="53">
        <f>MAX(B3:E3,I3)-MIN(B3:E3,I3)</f>
        <v>0.15296610169491487</v>
      </c>
      <c r="O3" s="70">
        <v>51</v>
      </c>
      <c r="P3" s="69"/>
      <c r="Q3" s="69">
        <f>MAX(F3:H3,J3:K3)-MIN(F3:H3,J3:K3)</f>
        <v>0</v>
      </c>
      <c r="R3" s="27">
        <v>38</v>
      </c>
      <c r="S3" s="26">
        <v>44</v>
      </c>
      <c r="T3" s="26">
        <v>48</v>
      </c>
      <c r="U3" s="26">
        <v>54</v>
      </c>
      <c r="V3" s="25">
        <v>100</v>
      </c>
    </row>
    <row r="4" spans="1:24" ht="15.95" customHeight="1" x14ac:dyDescent="0.25">
      <c r="A4" s="31">
        <v>12</v>
      </c>
      <c r="B4" s="121">
        <v>41.370000000000005</v>
      </c>
      <c r="C4" s="121">
        <v>41.704054054054041</v>
      </c>
      <c r="D4" s="120">
        <v>41.478947368421061</v>
      </c>
      <c r="E4" s="120">
        <v>39.1</v>
      </c>
      <c r="F4" s="122"/>
      <c r="G4" s="122">
        <v>51.008823529411778</v>
      </c>
      <c r="H4" s="122">
        <v>51.423999999999999</v>
      </c>
      <c r="I4" s="121"/>
      <c r="J4" s="122">
        <v>49.75</v>
      </c>
      <c r="K4" s="122"/>
      <c r="L4" s="54">
        <v>41</v>
      </c>
      <c r="M4" s="120">
        <f>AVERAGE(B4,C4,D4,E4,I4)</f>
        <v>40.913250355618779</v>
      </c>
      <c r="N4" s="120">
        <f>MAX(B4,C4,D4,E4,I4)-MIN(B4,C4,D4,E4,I4)</f>
        <v>2.6040540540540391</v>
      </c>
      <c r="O4" s="141">
        <v>51</v>
      </c>
      <c r="P4" s="137">
        <f>AVERAGE(F4,G4,H4,J4,K4)</f>
        <v>50.727607843137264</v>
      </c>
      <c r="Q4" s="137">
        <f>MAX(F4,G4,H4,J4,K4)-MIN(F4,G4,H4,J4,K4)</f>
        <v>1.6739999999999995</v>
      </c>
      <c r="R4" s="27">
        <v>38</v>
      </c>
      <c r="S4" s="26">
        <v>44</v>
      </c>
      <c r="T4" s="26">
        <v>48</v>
      </c>
      <c r="U4" s="26">
        <v>54</v>
      </c>
      <c r="V4" s="25">
        <v>100</v>
      </c>
    </row>
    <row r="5" spans="1:24" ht="15.95" customHeight="1" x14ac:dyDescent="0.25">
      <c r="A5" s="31">
        <v>1</v>
      </c>
      <c r="B5" s="32"/>
      <c r="C5" s="32"/>
      <c r="D5" s="28"/>
      <c r="E5" s="28"/>
      <c r="F5" s="32"/>
      <c r="G5" s="32"/>
      <c r="H5" s="32"/>
      <c r="I5" s="32"/>
      <c r="J5" s="32"/>
      <c r="K5" s="32"/>
      <c r="L5" s="29">
        <v>41</v>
      </c>
      <c r="M5" s="28"/>
      <c r="N5" s="28">
        <f t="shared" ref="N5:N12" si="0">MAX(B5,D5,F5,I5)-MIN(B5,D5,F5,I5)</f>
        <v>0</v>
      </c>
      <c r="O5" s="29">
        <v>51</v>
      </c>
      <c r="P5" s="28"/>
      <c r="Q5" s="28">
        <f t="shared" ref="Q5:Q12" si="1">MAX(C5,E5,G5,H5,J5,K5)-MIN(C5,E5,G5,H5,J5,K5)</f>
        <v>0</v>
      </c>
      <c r="R5" s="27">
        <v>38</v>
      </c>
      <c r="S5" s="26">
        <v>44</v>
      </c>
      <c r="T5" s="26">
        <v>48</v>
      </c>
      <c r="U5" s="26">
        <v>54</v>
      </c>
      <c r="V5" s="25" t="e">
        <f t="shared" ref="V5:V20" si="2">P5/P$3*100</f>
        <v>#DIV/0!</v>
      </c>
    </row>
    <row r="6" spans="1:24" ht="15.95" customHeight="1" x14ac:dyDescent="0.25">
      <c r="A6" s="31">
        <v>2</v>
      </c>
      <c r="B6" s="32"/>
      <c r="C6" s="32"/>
      <c r="D6" s="28"/>
      <c r="E6" s="28"/>
      <c r="F6" s="32"/>
      <c r="G6" s="32"/>
      <c r="H6" s="32"/>
      <c r="I6" s="32"/>
      <c r="J6" s="32"/>
      <c r="K6" s="32"/>
      <c r="L6" s="29">
        <v>41</v>
      </c>
      <c r="M6" s="28"/>
      <c r="N6" s="28">
        <f t="shared" si="0"/>
        <v>0</v>
      </c>
      <c r="O6" s="29">
        <v>51</v>
      </c>
      <c r="P6" s="28"/>
      <c r="Q6" s="28">
        <f t="shared" si="1"/>
        <v>0</v>
      </c>
      <c r="R6" s="27">
        <v>38</v>
      </c>
      <c r="S6" s="26">
        <v>44</v>
      </c>
      <c r="T6" s="26">
        <v>48</v>
      </c>
      <c r="U6" s="26">
        <v>54</v>
      </c>
      <c r="V6" s="25" t="e">
        <f t="shared" si="2"/>
        <v>#DIV/0!</v>
      </c>
    </row>
    <row r="7" spans="1:24" ht="15.95" customHeight="1" x14ac:dyDescent="0.25">
      <c r="A7" s="31">
        <v>3</v>
      </c>
      <c r="B7" s="32"/>
      <c r="C7" s="32"/>
      <c r="D7" s="28"/>
      <c r="E7" s="28"/>
      <c r="F7" s="32"/>
      <c r="G7" s="32"/>
      <c r="H7" s="32"/>
      <c r="I7" s="32"/>
      <c r="J7" s="28"/>
      <c r="K7" s="32"/>
      <c r="L7" s="29">
        <v>41</v>
      </c>
      <c r="M7" s="28"/>
      <c r="N7" s="28">
        <f t="shared" si="0"/>
        <v>0</v>
      </c>
      <c r="O7" s="29">
        <v>51</v>
      </c>
      <c r="P7" s="28"/>
      <c r="Q7" s="28">
        <f t="shared" si="1"/>
        <v>0</v>
      </c>
      <c r="R7" s="27">
        <v>38</v>
      </c>
      <c r="S7" s="26">
        <v>44</v>
      </c>
      <c r="T7" s="26">
        <v>48</v>
      </c>
      <c r="U7" s="26">
        <v>54</v>
      </c>
      <c r="V7" s="25" t="e">
        <f t="shared" si="2"/>
        <v>#DIV/0!</v>
      </c>
    </row>
    <row r="8" spans="1:24" ht="15.95" customHeight="1" x14ac:dyDescent="0.25">
      <c r="A8" s="31">
        <v>4</v>
      </c>
      <c r="B8" s="32"/>
      <c r="C8" s="32"/>
      <c r="D8" s="28"/>
      <c r="E8" s="28"/>
      <c r="F8" s="32"/>
      <c r="G8" s="32"/>
      <c r="H8" s="32"/>
      <c r="I8" s="32"/>
      <c r="J8" s="32"/>
      <c r="K8" s="32"/>
      <c r="L8" s="29">
        <v>41</v>
      </c>
      <c r="M8" s="28"/>
      <c r="N8" s="28">
        <f t="shared" si="0"/>
        <v>0</v>
      </c>
      <c r="O8" s="29">
        <v>51</v>
      </c>
      <c r="P8" s="28"/>
      <c r="Q8" s="28">
        <f t="shared" si="1"/>
        <v>0</v>
      </c>
      <c r="R8" s="27">
        <v>38</v>
      </c>
      <c r="S8" s="26">
        <v>44</v>
      </c>
      <c r="T8" s="26">
        <v>48</v>
      </c>
      <c r="U8" s="26">
        <v>54</v>
      </c>
      <c r="V8" s="25" t="e">
        <f t="shared" si="2"/>
        <v>#DIV/0!</v>
      </c>
    </row>
    <row r="9" spans="1:24" ht="15.95" customHeight="1" x14ac:dyDescent="0.25">
      <c r="A9" s="31">
        <v>5</v>
      </c>
      <c r="B9" s="32"/>
      <c r="C9" s="32"/>
      <c r="D9" s="28"/>
      <c r="E9" s="28"/>
      <c r="F9" s="32"/>
      <c r="G9" s="32"/>
      <c r="H9" s="32"/>
      <c r="I9" s="32"/>
      <c r="J9" s="32"/>
      <c r="K9" s="32"/>
      <c r="L9" s="29">
        <v>41</v>
      </c>
      <c r="M9" s="28"/>
      <c r="N9" s="28">
        <f t="shared" si="0"/>
        <v>0</v>
      </c>
      <c r="O9" s="29">
        <v>51</v>
      </c>
      <c r="P9" s="28"/>
      <c r="Q9" s="28">
        <f t="shared" si="1"/>
        <v>0</v>
      </c>
      <c r="R9" s="27">
        <v>38</v>
      </c>
      <c r="S9" s="26">
        <v>44</v>
      </c>
      <c r="T9" s="26">
        <v>48</v>
      </c>
      <c r="U9" s="26">
        <v>54</v>
      </c>
      <c r="V9" s="25" t="e">
        <f t="shared" si="2"/>
        <v>#DIV/0!</v>
      </c>
    </row>
    <row r="10" spans="1:24" ht="15.95" customHeight="1" x14ac:dyDescent="0.25">
      <c r="A10" s="31">
        <v>6</v>
      </c>
      <c r="B10" s="32"/>
      <c r="C10" s="32"/>
      <c r="D10" s="28"/>
      <c r="E10" s="28"/>
      <c r="F10" s="32"/>
      <c r="G10" s="32"/>
      <c r="H10" s="32"/>
      <c r="I10" s="32"/>
      <c r="J10" s="32"/>
      <c r="K10" s="32"/>
      <c r="L10" s="29">
        <v>41</v>
      </c>
      <c r="M10" s="28"/>
      <c r="N10" s="28">
        <f t="shared" si="0"/>
        <v>0</v>
      </c>
      <c r="O10" s="29">
        <v>51</v>
      </c>
      <c r="P10" s="28"/>
      <c r="Q10" s="28">
        <f t="shared" si="1"/>
        <v>0</v>
      </c>
      <c r="R10" s="27">
        <v>38</v>
      </c>
      <c r="S10" s="26">
        <v>44</v>
      </c>
      <c r="T10" s="26">
        <v>48</v>
      </c>
      <c r="U10" s="26">
        <v>54</v>
      </c>
      <c r="V10" s="25" t="e">
        <f t="shared" si="2"/>
        <v>#DIV/0!</v>
      </c>
    </row>
    <row r="11" spans="1:24" ht="15.95" customHeight="1" x14ac:dyDescent="0.25">
      <c r="A11" s="31">
        <v>7</v>
      </c>
      <c r="B11" s="32"/>
      <c r="C11" s="32"/>
      <c r="D11" s="28"/>
      <c r="E11" s="28"/>
      <c r="F11" s="32"/>
      <c r="G11" s="32"/>
      <c r="H11" s="32"/>
      <c r="I11" s="32"/>
      <c r="J11" s="32"/>
      <c r="K11" s="32"/>
      <c r="L11" s="29">
        <v>41</v>
      </c>
      <c r="M11" s="28"/>
      <c r="N11" s="28">
        <f t="shared" si="0"/>
        <v>0</v>
      </c>
      <c r="O11" s="29">
        <v>51</v>
      </c>
      <c r="P11" s="28"/>
      <c r="Q11" s="28">
        <f t="shared" si="1"/>
        <v>0</v>
      </c>
      <c r="R11" s="27">
        <v>38</v>
      </c>
      <c r="S11" s="26">
        <v>44</v>
      </c>
      <c r="T11" s="26">
        <v>48</v>
      </c>
      <c r="U11" s="26">
        <v>54</v>
      </c>
      <c r="V11" s="25" t="e">
        <f t="shared" si="2"/>
        <v>#DIV/0!</v>
      </c>
    </row>
    <row r="12" spans="1:24" ht="15.95" customHeight="1" x14ac:dyDescent="0.25">
      <c r="A12" s="31">
        <v>8</v>
      </c>
      <c r="B12" s="32"/>
      <c r="C12" s="32"/>
      <c r="D12" s="28"/>
      <c r="E12" s="28"/>
      <c r="F12" s="32"/>
      <c r="G12" s="32"/>
      <c r="H12" s="32"/>
      <c r="I12" s="32"/>
      <c r="J12" s="32"/>
      <c r="K12" s="32"/>
      <c r="L12" s="29">
        <v>41</v>
      </c>
      <c r="M12" s="28"/>
      <c r="N12" s="28">
        <f t="shared" si="0"/>
        <v>0</v>
      </c>
      <c r="O12" s="29">
        <v>51</v>
      </c>
      <c r="P12" s="28"/>
      <c r="Q12" s="28">
        <f t="shared" si="1"/>
        <v>0</v>
      </c>
      <c r="R12" s="27">
        <v>38</v>
      </c>
      <c r="S12" s="26">
        <v>44</v>
      </c>
      <c r="T12" s="26">
        <v>48</v>
      </c>
      <c r="U12" s="26">
        <v>54</v>
      </c>
      <c r="V12" s="25" t="e">
        <f t="shared" si="2"/>
        <v>#DIV/0!</v>
      </c>
    </row>
    <row r="13" spans="1:24" ht="15.95" customHeight="1" x14ac:dyDescent="0.25">
      <c r="A13" s="31">
        <v>9</v>
      </c>
      <c r="B13" s="32"/>
      <c r="C13" s="32"/>
      <c r="D13" s="28"/>
      <c r="E13" s="28"/>
      <c r="F13" s="32"/>
      <c r="G13" s="32"/>
      <c r="H13" s="32"/>
      <c r="I13" s="32"/>
      <c r="J13" s="32"/>
      <c r="K13" s="32"/>
      <c r="L13" s="29">
        <v>41</v>
      </c>
      <c r="M13" s="28"/>
      <c r="N13" s="28">
        <f t="shared" ref="N13:N20" si="3">MAX(B13,D13,E13,F13,I13)-MIN(B13,D13,E13,E13,F13,I13)</f>
        <v>0</v>
      </c>
      <c r="O13" s="29">
        <v>51</v>
      </c>
      <c r="P13" s="28"/>
      <c r="Q13" s="28">
        <f t="shared" ref="Q13:Q20" si="4">MAX(C13,G13,H13,J13,K13)-MIN(C13,G13,H13,J13,K13)</f>
        <v>0</v>
      </c>
      <c r="R13" s="27">
        <v>38</v>
      </c>
      <c r="S13" s="26">
        <v>44</v>
      </c>
      <c r="T13" s="26">
        <v>48</v>
      </c>
      <c r="U13" s="26">
        <v>54</v>
      </c>
      <c r="V13" s="25" t="e">
        <f t="shared" si="2"/>
        <v>#DIV/0!</v>
      </c>
    </row>
    <row r="14" spans="1:24" ht="15.95" customHeight="1" x14ac:dyDescent="0.25">
      <c r="A14" s="31">
        <v>10</v>
      </c>
      <c r="B14" s="32"/>
      <c r="C14" s="32"/>
      <c r="D14" s="28"/>
      <c r="E14" s="28"/>
      <c r="F14" s="32"/>
      <c r="G14" s="30"/>
      <c r="H14" s="32"/>
      <c r="I14" s="32"/>
      <c r="J14" s="32"/>
      <c r="K14" s="32"/>
      <c r="L14" s="29">
        <v>41</v>
      </c>
      <c r="M14" s="28"/>
      <c r="N14" s="28">
        <f t="shared" si="3"/>
        <v>0</v>
      </c>
      <c r="O14" s="29">
        <v>51</v>
      </c>
      <c r="P14" s="28"/>
      <c r="Q14" s="28">
        <f t="shared" si="4"/>
        <v>0</v>
      </c>
      <c r="R14" s="27">
        <v>38</v>
      </c>
      <c r="S14" s="26">
        <v>44</v>
      </c>
      <c r="T14" s="26">
        <v>48</v>
      </c>
      <c r="U14" s="26">
        <v>54</v>
      </c>
      <c r="V14" s="25" t="e">
        <f t="shared" si="2"/>
        <v>#DIV/0!</v>
      </c>
    </row>
    <row r="15" spans="1:24" ht="15.95" customHeight="1" x14ac:dyDescent="0.25">
      <c r="A15" s="31">
        <v>11</v>
      </c>
      <c r="B15" s="32"/>
      <c r="C15" s="32"/>
      <c r="D15" s="28"/>
      <c r="E15" s="28"/>
      <c r="F15" s="32"/>
      <c r="G15" s="32"/>
      <c r="H15" s="32"/>
      <c r="I15" s="32"/>
      <c r="J15" s="32"/>
      <c r="K15" s="32"/>
      <c r="L15" s="29">
        <v>41</v>
      </c>
      <c r="M15" s="28"/>
      <c r="N15" s="28">
        <f t="shared" si="3"/>
        <v>0</v>
      </c>
      <c r="O15" s="29">
        <v>51</v>
      </c>
      <c r="P15" s="28"/>
      <c r="Q15" s="28">
        <f t="shared" si="4"/>
        <v>0</v>
      </c>
      <c r="R15" s="27">
        <v>38</v>
      </c>
      <c r="S15" s="26">
        <v>44</v>
      </c>
      <c r="T15" s="26">
        <v>48</v>
      </c>
      <c r="U15" s="26">
        <v>54</v>
      </c>
      <c r="V15" s="25" t="e">
        <f t="shared" si="2"/>
        <v>#DIV/0!</v>
      </c>
      <c r="W15" s="24"/>
      <c r="X15" s="24"/>
    </row>
    <row r="16" spans="1:24" ht="15.95" customHeight="1" x14ac:dyDescent="0.25">
      <c r="A16" s="31">
        <v>12</v>
      </c>
      <c r="B16" s="32"/>
      <c r="C16" s="32"/>
      <c r="D16" s="28"/>
      <c r="E16" s="28"/>
      <c r="F16" s="32"/>
      <c r="G16" s="32"/>
      <c r="H16" s="32"/>
      <c r="I16" s="32"/>
      <c r="J16" s="32"/>
      <c r="K16" s="32"/>
      <c r="L16" s="29">
        <v>41</v>
      </c>
      <c r="M16" s="28"/>
      <c r="N16" s="28">
        <f t="shared" si="3"/>
        <v>0</v>
      </c>
      <c r="O16" s="29">
        <v>51</v>
      </c>
      <c r="P16" s="28"/>
      <c r="Q16" s="28">
        <f t="shared" si="4"/>
        <v>0</v>
      </c>
      <c r="R16" s="27">
        <v>38</v>
      </c>
      <c r="S16" s="26">
        <v>44</v>
      </c>
      <c r="T16" s="26">
        <v>48</v>
      </c>
      <c r="U16" s="26">
        <v>54</v>
      </c>
      <c r="V16" s="25" t="e">
        <f t="shared" si="2"/>
        <v>#DIV/0!</v>
      </c>
      <c r="W16" s="24"/>
      <c r="X16" s="24"/>
    </row>
    <row r="17" spans="1:24" ht="15.95" customHeight="1" x14ac:dyDescent="0.25">
      <c r="A17" s="31">
        <v>1</v>
      </c>
      <c r="B17" s="32"/>
      <c r="C17" s="32"/>
      <c r="D17" s="28"/>
      <c r="E17" s="28"/>
      <c r="F17" s="32"/>
      <c r="G17" s="32"/>
      <c r="H17" s="32"/>
      <c r="I17" s="32"/>
      <c r="J17" s="32"/>
      <c r="K17" s="32"/>
      <c r="L17" s="29">
        <v>41</v>
      </c>
      <c r="M17" s="28"/>
      <c r="N17" s="28">
        <f t="shared" si="3"/>
        <v>0</v>
      </c>
      <c r="O17" s="29">
        <v>51</v>
      </c>
      <c r="P17" s="28"/>
      <c r="Q17" s="28">
        <f t="shared" si="4"/>
        <v>0</v>
      </c>
      <c r="R17" s="27">
        <v>38</v>
      </c>
      <c r="S17" s="26">
        <v>44</v>
      </c>
      <c r="T17" s="26">
        <v>48</v>
      </c>
      <c r="U17" s="26">
        <v>54</v>
      </c>
      <c r="V17" s="25" t="e">
        <f t="shared" si="2"/>
        <v>#DIV/0!</v>
      </c>
      <c r="W17" s="24"/>
      <c r="X17" s="24"/>
    </row>
    <row r="18" spans="1:24" ht="15.95" customHeight="1" x14ac:dyDescent="0.25">
      <c r="A18" s="31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>
        <v>41</v>
      </c>
      <c r="M18" s="28"/>
      <c r="N18" s="28">
        <f t="shared" si="3"/>
        <v>0</v>
      </c>
      <c r="O18" s="29">
        <v>51</v>
      </c>
      <c r="P18" s="28"/>
      <c r="Q18" s="28">
        <f t="shared" si="4"/>
        <v>0</v>
      </c>
      <c r="R18" s="27">
        <v>38</v>
      </c>
      <c r="S18" s="26">
        <v>44</v>
      </c>
      <c r="T18" s="26">
        <v>48</v>
      </c>
      <c r="U18" s="26">
        <v>54</v>
      </c>
      <c r="V18" s="25" t="e">
        <f t="shared" si="2"/>
        <v>#DIV/0!</v>
      </c>
    </row>
    <row r="19" spans="1:24" ht="15.95" customHeight="1" x14ac:dyDescent="0.25">
      <c r="A19" s="31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>
        <v>41</v>
      </c>
      <c r="M19" s="28"/>
      <c r="N19" s="28">
        <f t="shared" si="3"/>
        <v>0</v>
      </c>
      <c r="O19" s="29">
        <v>51</v>
      </c>
      <c r="P19" s="28"/>
      <c r="Q19" s="28">
        <f t="shared" si="4"/>
        <v>0</v>
      </c>
      <c r="R19" s="27">
        <v>38</v>
      </c>
      <c r="S19" s="26">
        <v>44</v>
      </c>
      <c r="T19" s="26">
        <v>48</v>
      </c>
      <c r="U19" s="26">
        <v>54</v>
      </c>
      <c r="V19" s="25" t="e">
        <f t="shared" si="2"/>
        <v>#DIV/0!</v>
      </c>
    </row>
    <row r="20" spans="1:24" ht="15.95" customHeight="1" x14ac:dyDescent="0.25">
      <c r="A20" s="31">
        <v>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29">
        <v>41</v>
      </c>
      <c r="M20" s="28"/>
      <c r="N20" s="28">
        <f t="shared" si="3"/>
        <v>0</v>
      </c>
      <c r="O20" s="29">
        <v>51</v>
      </c>
      <c r="P20" s="28"/>
      <c r="Q20" s="28">
        <f t="shared" si="4"/>
        <v>0</v>
      </c>
      <c r="R20" s="27">
        <v>38</v>
      </c>
      <c r="S20" s="26">
        <v>44</v>
      </c>
      <c r="T20" s="26">
        <v>48</v>
      </c>
      <c r="U20" s="26">
        <v>54</v>
      </c>
      <c r="V20" s="25" t="e">
        <f t="shared" si="2"/>
        <v>#DIV/0!</v>
      </c>
    </row>
  </sheetData>
  <phoneticPr fontId="32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'Lot17_Red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2026-01-07T00:16:20Z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