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drawings/drawing17.xml" ContentType="application/vnd.openxmlformats-officedocument.drawingml.chartshapes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drawings/drawing2.xml" ContentType="application/vnd.openxmlformats-officedocument.drawingml.chartshapes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drawings/drawing4.xml" ContentType="application/vnd.openxmlformats-officedocument.drawingml.chartshapes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drawings/drawing6.xml" ContentType="application/vnd.openxmlformats-officedocument.drawingml.chartshapes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drawings/drawing62.xml" ContentType="application/vnd.openxmlformats-officedocument.drawingml.chartshapes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drawings/drawing65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608" tabRatio="604" activeTab="1"/>
  </bookViews>
  <sheets>
    <sheet name="Lot17_Red Bottle認証値" sheetId="230" r:id="rId1"/>
    <sheet name="Na" sheetId="231" r:id="rId2"/>
    <sheet name="K" sheetId="232" r:id="rId3"/>
    <sheet name="CL" sheetId="233" r:id="rId4"/>
    <sheet name="Ca" sheetId="234" r:id="rId5"/>
    <sheet name="GLU" sheetId="235" r:id="rId6"/>
    <sheet name="TCH" sheetId="236" r:id="rId7"/>
    <sheet name="TG" sheetId="237" r:id="rId8"/>
    <sheet name="HDL" sheetId="238" r:id="rId9"/>
    <sheet name="TBIL" sheetId="239" r:id="rId10"/>
    <sheet name="TP" sheetId="240" r:id="rId11"/>
    <sheet name="ALB" sheetId="241" r:id="rId12"/>
    <sheet name="CRP" sheetId="242" r:id="rId13"/>
    <sheet name="UA" sheetId="243" r:id="rId14"/>
    <sheet name="BUN" sheetId="244" r:id="rId15"/>
    <sheet name="CRE" sheetId="245" r:id="rId16"/>
    <sheet name="AST" sheetId="246" r:id="rId17"/>
    <sheet name="ALT" sheetId="247" r:id="rId18"/>
    <sheet name="rGT" sheetId="248" r:id="rId19"/>
    <sheet name="ALP" sheetId="249" r:id="rId20"/>
    <sheet name="LD" sheetId="250" r:id="rId21"/>
    <sheet name="CPK" sheetId="251" r:id="rId22"/>
    <sheet name="AMY" sheetId="252" r:id="rId23"/>
    <sheet name="CHE" sheetId="253" r:id="rId24"/>
    <sheet name="Fe" sheetId="254" r:id="rId25"/>
    <sheet name="Mg" sheetId="255" r:id="rId26"/>
    <sheet name="IP" sheetId="256" r:id="rId27"/>
    <sheet name="IgG" sheetId="257" r:id="rId28"/>
    <sheet name="IgA" sheetId="258" r:id="rId29"/>
    <sheet name="IgM" sheetId="259" r:id="rId30"/>
    <sheet name="LDL" sheetId="260" r:id="rId31"/>
    <sheet name="2025.11月を100％とした時の活性変化率" sheetId="198" r:id="rId32"/>
    <sheet name="Module1" sheetId="32" state="veryHidden" r:id="rId33"/>
  </sheets>
  <definedNames>
    <definedName name="HTML_CodePage" hidden="1">932</definedName>
    <definedName name="HTML_Control" localSheetId="3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_xlnm.Print_Area" localSheetId="0">'Lot17_Red Bottle認証値'!$A$1:$H$35</definedName>
    <definedName name="ｓｓ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44525" calcMode="manual"/>
</workbook>
</file>

<file path=xl/comments1.xml><?xml version="1.0" encoding="utf-8"?>
<comments xmlns="http://schemas.openxmlformats.org/spreadsheetml/2006/main">
  <authors>
    <author>user</author>
  </authors>
  <commentList>
    <comment ref="M4" authorId="0">
      <text>
        <r>
          <rPr>
            <b/>
            <sz val="10"/>
            <rFont val="ＭＳ Ｐゴシック"/>
            <charset val="128"/>
          </rPr>
          <t xml:space="preserve">サンリツさんの値を
計算から外した平均値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4" authorId="0">
      <text>
        <r>
          <rPr>
            <b/>
            <sz val="10"/>
            <rFont val="ＭＳ Ｐゴシック"/>
            <charset val="128"/>
          </rPr>
          <t>がんセンターさんの値を
計算から外した平均値</t>
        </r>
      </text>
    </comment>
  </commentList>
</comments>
</file>

<file path=xl/sharedStrings.xml><?xml version="1.0" encoding="utf-8"?>
<sst xmlns="http://schemas.openxmlformats.org/spreadsheetml/2006/main" count="778" uniqueCount="125">
  <si>
    <r>
      <rPr>
        <b/>
        <sz val="14"/>
        <rFont val="Meiryo UI"/>
        <charset val="128"/>
      </rPr>
      <t>Chiritorol 2024LR Red Bottle（</t>
    </r>
    <r>
      <rPr>
        <b/>
        <sz val="10"/>
        <rFont val="Meiryo UI"/>
        <charset val="128"/>
      </rPr>
      <t>製造番号：016507 有効期限：2027.06）</t>
    </r>
    <r>
      <rPr>
        <b/>
        <sz val="14"/>
        <rFont val="Meiryo UI"/>
        <charset val="128"/>
      </rPr>
      <t>認証値設定 2025年8月</t>
    </r>
  </si>
  <si>
    <t>項目</t>
  </si>
  <si>
    <t>認証値</t>
  </si>
  <si>
    <t>単位</t>
  </si>
  <si>
    <t>許容範囲</t>
  </si>
  <si>
    <t>許容幅</t>
  </si>
  <si>
    <t>Na</t>
  </si>
  <si>
    <t>mmol/L</t>
  </si>
  <si>
    <t>～</t>
  </si>
  <si>
    <t>±2mmol/L</t>
  </si>
  <si>
    <t>K</t>
  </si>
  <si>
    <t>±0.2mmol/L</t>
  </si>
  <si>
    <t>CL（日立電極以外）</t>
  </si>
  <si>
    <t>±3mmol/L</t>
  </si>
  <si>
    <t>CL（日立電極）</t>
  </si>
  <si>
    <t>Ca</t>
  </si>
  <si>
    <t>mg/dL</t>
  </si>
  <si>
    <t>±0.5mg/dL</t>
  </si>
  <si>
    <t>GLU</t>
  </si>
  <si>
    <t>±5mg/dL</t>
  </si>
  <si>
    <t>TCH</t>
  </si>
  <si>
    <t>±8mg/dL（±5％）</t>
  </si>
  <si>
    <t>TG</t>
  </si>
  <si>
    <t>±3mg/dL（±5％）</t>
  </si>
  <si>
    <t>メタボリードHDL-C</t>
  </si>
  <si>
    <t>±3mg/dL</t>
  </si>
  <si>
    <t>コレステストN HDL</t>
  </si>
  <si>
    <t>メタボリードLDL-C</t>
  </si>
  <si>
    <t>コレステスト LDL</t>
  </si>
  <si>
    <t>TP</t>
  </si>
  <si>
    <t>g/dL</t>
  </si>
  <si>
    <t>±0.2g/dL</t>
  </si>
  <si>
    <t>ALB</t>
  </si>
  <si>
    <t>T-BIL</t>
  </si>
  <si>
    <t>±0.3mg/dL</t>
  </si>
  <si>
    <t>CRP</t>
  </si>
  <si>
    <t>±0.20mg/dL</t>
  </si>
  <si>
    <t>UA</t>
  </si>
  <si>
    <t>BUN</t>
  </si>
  <si>
    <t>±2mg/dL</t>
  </si>
  <si>
    <t>CRE</t>
  </si>
  <si>
    <t>AST</t>
  </si>
  <si>
    <t>U/L</t>
  </si>
  <si>
    <t>±5U/L（±5％）</t>
  </si>
  <si>
    <t>ALT</t>
  </si>
  <si>
    <t>γ-GT</t>
  </si>
  <si>
    <t>±4U/L（±5％）</t>
  </si>
  <si>
    <t>ALP</t>
  </si>
  <si>
    <t>LD</t>
  </si>
  <si>
    <t>±14U/L（±5％）</t>
  </si>
  <si>
    <t>CK</t>
  </si>
  <si>
    <t>±15U/L（±5％）</t>
  </si>
  <si>
    <t>AMY</t>
  </si>
  <si>
    <t>±11U/L（±5％）</t>
  </si>
  <si>
    <t>ChE</t>
  </si>
  <si>
    <t>±16U/L（±5％）</t>
  </si>
  <si>
    <t>Fe</t>
  </si>
  <si>
    <t>μg/dL</t>
  </si>
  <si>
    <t>±8μg/dL（±5％）</t>
  </si>
  <si>
    <t>Mg</t>
  </si>
  <si>
    <t>±0.2mg/dL</t>
  </si>
  <si>
    <t>IP</t>
  </si>
  <si>
    <t>IgG</t>
  </si>
  <si>
    <t>±49mg/dL（±5％）</t>
  </si>
  <si>
    <t>IgA</t>
  </si>
  <si>
    <t>±22mg/dL（±10％）</t>
  </si>
  <si>
    <t>IgM</t>
  </si>
  <si>
    <t>±9mg/dL（±10％）</t>
  </si>
  <si>
    <t>月</t>
  </si>
  <si>
    <t>千葉大</t>
  </si>
  <si>
    <t>がんｾﾝﾀｰ</t>
  </si>
  <si>
    <t>船橋医療C</t>
  </si>
  <si>
    <t>千葉総急C</t>
  </si>
  <si>
    <t>東千葉MC</t>
  </si>
  <si>
    <t>順大浦安</t>
  </si>
  <si>
    <t>千葉青葉</t>
  </si>
  <si>
    <t>サンリツ</t>
  </si>
  <si>
    <t>千葉MC</t>
  </si>
  <si>
    <t>新東京</t>
  </si>
  <si>
    <t>10病院平均</t>
  </si>
  <si>
    <t>R</t>
  </si>
  <si>
    <t>下限</t>
  </si>
  <si>
    <t>上限</t>
  </si>
  <si>
    <t>2025.11月値を100％に対する変化率</t>
  </si>
  <si>
    <t>CL</t>
  </si>
  <si>
    <t>日立以外認証値</t>
  </si>
  <si>
    <t>日立以外平均</t>
  </si>
  <si>
    <t>日立認証値</t>
  </si>
  <si>
    <t>日立平均</t>
  </si>
  <si>
    <t>日立以外下限</t>
  </si>
  <si>
    <t>日立下限</t>
  </si>
  <si>
    <t>日立上限</t>
  </si>
  <si>
    <t>千葉大病院は２月からBM２２５０に変わりました。</t>
  </si>
  <si>
    <t>HDL</t>
  </si>
  <si>
    <t>キャノンMDS認証値</t>
  </si>
  <si>
    <t>キャノンMDS平均</t>
  </si>
  <si>
    <t>積水認証値</t>
  </si>
  <si>
    <t>積水平均</t>
  </si>
  <si>
    <t>メタボリード下限</t>
  </si>
  <si>
    <t>メタボリード上限</t>
  </si>
  <si>
    <t>積水下限</t>
  </si>
  <si>
    <t>積水上限</t>
  </si>
  <si>
    <t>TBIL</t>
  </si>
  <si>
    <t>r-GT</t>
  </si>
  <si>
    <t>CHE</t>
  </si>
  <si>
    <t>9病院平均</t>
  </si>
  <si>
    <t>8病院平均</t>
  </si>
  <si>
    <t>7病院平均</t>
  </si>
  <si>
    <t>LDL</t>
  </si>
  <si>
    <t>CPK</t>
  </si>
  <si>
    <t>rGT</t>
  </si>
  <si>
    <t>25.11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</si>
  <si>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</si>
  <si>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</si>
  <si>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</si>
  <si>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</si>
  <si>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</si>
  <si>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</si>
  <si>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</si>
  <si>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</si>
  <si>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</si>
  <si>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</si>
  <si>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</si>
  <si>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</si>
  <si>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26.01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</si>
</sst>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0.00\ "/>
    <numFmt numFmtId="177" formatCode="_-&quot;\&quot;* #,##0.00_-\ ;\-&quot;\&quot;* #,##0.00_-\ ;_-&quot;\&quot;* &quot;-&quot;??_-\ ;_-@_-"/>
    <numFmt numFmtId="178" formatCode="_ * #,##0_ ;_ * \-#,##0_ ;_ * &quot;-&quot;??_ ;_ @_ "/>
    <numFmt numFmtId="179" formatCode="_-&quot;\&quot;* #,##0_-\ ;\-&quot;\&quot;* #,##0_-\ ;_-&quot;\&quot;* &quot;-&quot;??_-\ ;_-@_-"/>
    <numFmt numFmtId="180" formatCode="0.0"/>
    <numFmt numFmtId="181" formatCode="0.0_ "/>
    <numFmt numFmtId="182" formatCode="0.000"/>
    <numFmt numFmtId="183" formatCode="0.00_ "/>
    <numFmt numFmtId="184" formatCode="0.000_);[Red]\(0.000\)"/>
  </numFmts>
  <fonts count="55">
    <font>
      <sz val="11"/>
      <name val="ＭＳ Ｐゴシック"/>
      <charset val="128"/>
    </font>
    <font>
      <sz val="12"/>
      <name val="Meiryo UI"/>
      <charset val="128"/>
    </font>
    <font>
      <b/>
      <sz val="11"/>
      <name val="Meiryo UI"/>
      <charset val="128"/>
    </font>
    <font>
      <b/>
      <sz val="12"/>
      <name val="Meiryo UI"/>
      <charset val="128"/>
    </font>
    <font>
      <sz val="11"/>
      <name val="ＭＳ Ｐゴシック"/>
      <charset val="128"/>
    </font>
    <font>
      <b/>
      <sz val="16"/>
      <name val="Meiryo UI"/>
      <charset val="128"/>
    </font>
    <font>
      <sz val="11"/>
      <name val="Meiryo UI"/>
      <charset val="128"/>
    </font>
    <font>
      <sz val="10"/>
      <name val="Meiryo UI"/>
      <charset val="128"/>
    </font>
    <font>
      <b/>
      <sz val="14"/>
      <name val="Meiryo UI"/>
      <charset val="128"/>
    </font>
    <font>
      <sz val="8"/>
      <name val="Meiryo UI"/>
      <charset val="128"/>
    </font>
    <font>
      <sz val="12"/>
      <color indexed="9"/>
      <name val="Meiryo UI"/>
      <charset val="128"/>
    </font>
    <font>
      <sz val="14"/>
      <name val="メイリオ"/>
      <charset val="128"/>
    </font>
    <font>
      <sz val="14"/>
      <name val="Meiryo UI"/>
      <charset val="128"/>
    </font>
    <font>
      <sz val="11"/>
      <color indexed="9"/>
      <name val="Meiryo UI"/>
      <charset val="128"/>
    </font>
    <font>
      <sz val="12"/>
      <name val="ＭＳ Ｐゴシック"/>
      <charset val="128"/>
    </font>
    <font>
      <sz val="11"/>
      <color indexed="9"/>
      <name val="ＭＳ Ｐゴシック"/>
      <charset val="128"/>
    </font>
    <font>
      <sz val="12"/>
      <color indexed="9"/>
      <name val="ＭＳ Ｐゴシック"/>
      <charset val="128"/>
    </font>
    <font>
      <sz val="12"/>
      <color theme="0"/>
      <name val="Meiryo UI"/>
      <charset val="128"/>
    </font>
    <font>
      <sz val="14"/>
      <color indexed="9"/>
      <name val="Meiryo UI"/>
      <charset val="128"/>
    </font>
    <font>
      <b/>
      <sz val="12"/>
      <color indexed="9"/>
      <name val="Meiryo UI"/>
      <charset val="128"/>
    </font>
    <font>
      <sz val="11"/>
      <color indexed="10"/>
      <name val="ＭＳ Ｐゴシック"/>
      <charset val="128"/>
    </font>
    <font>
      <sz val="11"/>
      <color theme="7" tint="-0.499984740745262"/>
      <name val="ＭＳ Ｐゴシック"/>
      <charset val="128"/>
    </font>
    <font>
      <b/>
      <sz val="18"/>
      <name val="Meiryo UI"/>
      <charset val="128"/>
    </font>
    <font>
      <b/>
      <sz val="11"/>
      <color rgb="FFFF0000"/>
      <name val="Meiryo UI"/>
      <charset val="128"/>
    </font>
    <font>
      <sz val="11"/>
      <name val="メイリオ"/>
      <charset val="128"/>
    </font>
    <font>
      <sz val="11"/>
      <color theme="7" tint="-0.499984740745262"/>
      <name val="メイリオ"/>
      <charset val="128"/>
    </font>
    <font>
      <sz val="10"/>
      <color rgb="FFFF0000"/>
      <name val="メイリオ"/>
      <charset val="128"/>
    </font>
    <font>
      <sz val="11"/>
      <color rgb="FFFF0000"/>
      <name val="メイリオ"/>
      <charset val="128"/>
    </font>
    <font>
      <sz val="11"/>
      <color rgb="FFFF0000"/>
      <name val="ＭＳ Ｐゴシック"/>
      <charset val="128"/>
    </font>
    <font>
      <b/>
      <sz val="14"/>
      <color rgb="FF000099"/>
      <name val="Meiryo UI"/>
      <charset val="128"/>
    </font>
    <font>
      <sz val="11"/>
      <color rgb="FF000099"/>
      <name val="Meiryo UI"/>
      <charset val="128"/>
    </font>
    <font>
      <sz val="11"/>
      <color rgb="FF000099"/>
      <name val="ＭＳ Ｐゴシック"/>
      <charset val="128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theme="1"/>
      <name val="ＭＳ Ｐゴシック"/>
      <charset val="128"/>
      <scheme val="minor"/>
    </font>
    <font>
      <b/>
      <sz val="15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0"/>
      <name val="Meiryo UI"/>
      <charset val="128"/>
    </font>
    <font>
      <b/>
      <sz val="10"/>
      <name val="ＭＳ Ｐゴシック"/>
      <charset val="128"/>
    </font>
  </fonts>
  <fills count="4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3" fontId="35" fillId="0" borderId="0" applyFont="0" applyFill="0" applyBorder="0" applyAlignment="0" applyProtection="0">
      <alignment vertical="center"/>
    </xf>
    <xf numFmtId="0" fontId="37" fillId="14" borderId="51" applyNumberFormat="0" applyAlignment="0" applyProtection="0">
      <alignment vertical="center"/>
    </xf>
    <xf numFmtId="178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17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5" fillId="24" borderId="52" applyNumberFormat="0" applyFont="0" applyAlignment="0" applyProtection="0">
      <alignment vertical="center"/>
    </xf>
    <xf numFmtId="0" fontId="40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5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6" fillId="13" borderId="50" applyNumberFormat="0" applyAlignment="0" applyProtection="0">
      <alignment vertical="center"/>
    </xf>
    <xf numFmtId="0" fontId="41" fillId="0" borderId="53" applyNumberFormat="0" applyFill="0" applyAlignment="0" applyProtection="0">
      <alignment vertical="center"/>
    </xf>
    <xf numFmtId="0" fontId="47" fillId="0" borderId="53" applyNumberFormat="0" applyFill="0" applyAlignment="0" applyProtection="0">
      <alignment vertical="center"/>
    </xf>
    <xf numFmtId="0" fontId="48" fillId="13" borderId="51" applyNumberFormat="0" applyAlignment="0" applyProtection="0">
      <alignment vertical="center"/>
    </xf>
    <xf numFmtId="0" fontId="49" fillId="0" borderId="5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51" fillId="30" borderId="57" applyNumberForma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50" fillId="0" borderId="56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" fillId="0" borderId="0"/>
    <xf numFmtId="0" fontId="40" fillId="0" borderId="0">
      <alignment vertical="center"/>
    </xf>
    <xf numFmtId="0" fontId="40" fillId="0" borderId="0">
      <alignment vertical="center"/>
    </xf>
  </cellStyleXfs>
  <cellXfs count="23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180" fontId="3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80" fontId="3" fillId="0" borderId="3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2" fontId="2" fillId="0" borderId="3" xfId="0" applyNumberFormat="1" applyFont="1" applyBorder="1" applyAlignment="1">
      <alignment horizontal="center" vertical="center"/>
    </xf>
    <xf numFmtId="0" fontId="4" fillId="0" borderId="0" xfId="50"/>
    <xf numFmtId="0" fontId="4" fillId="0" borderId="0" xfId="50" applyAlignment="1">
      <alignment horizontal="center"/>
    </xf>
    <xf numFmtId="0" fontId="5" fillId="0" borderId="0" xfId="50" applyFont="1" applyAlignment="1">
      <alignment horizontal="center"/>
    </xf>
    <xf numFmtId="0" fontId="1" fillId="0" borderId="2" xfId="5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0" borderId="2" xfId="50" applyFont="1" applyBorder="1"/>
    <xf numFmtId="180" fontId="8" fillId="2" borderId="3" xfId="0" applyNumberFormat="1" applyFont="1" applyFill="1" applyBorder="1" applyAlignment="1">
      <alignment horizontal="center" vertical="center"/>
    </xf>
    <xf numFmtId="180" fontId="8" fillId="2" borderId="2" xfId="0" applyNumberFormat="1" applyFont="1" applyFill="1" applyBorder="1" applyAlignment="1">
      <alignment horizontal="center" vertical="center"/>
    </xf>
    <xf numFmtId="180" fontId="8" fillId="3" borderId="3" xfId="0" applyNumberFormat="1" applyFont="1" applyFill="1" applyBorder="1" applyAlignment="1">
      <alignment horizontal="center" vertical="center"/>
    </xf>
    <xf numFmtId="180" fontId="8" fillId="0" borderId="5" xfId="0" applyNumberFormat="1" applyFont="1" applyBorder="1" applyAlignment="1">
      <alignment horizontal="center" vertical="center"/>
    </xf>
    <xf numFmtId="180" fontId="8" fillId="0" borderId="3" xfId="50" applyNumberFormat="1" applyFont="1" applyBorder="1" applyAlignment="1">
      <alignment horizontal="center" vertical="center"/>
    </xf>
    <xf numFmtId="180" fontId="8" fillId="0" borderId="2" xfId="50" applyNumberFormat="1" applyFont="1" applyBorder="1" applyAlignment="1">
      <alignment horizontal="center" vertical="center"/>
    </xf>
    <xf numFmtId="180" fontId="8" fillId="0" borderId="6" xfId="50" applyNumberFormat="1" applyFont="1" applyBorder="1" applyAlignment="1">
      <alignment horizontal="center" vertical="center"/>
    </xf>
    <xf numFmtId="181" fontId="8" fillId="0" borderId="2" xfId="50" applyNumberFormat="1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180" fontId="6" fillId="4" borderId="2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82" fontId="9" fillId="2" borderId="2" xfId="0" applyNumberFormat="1" applyFont="1" applyFill="1" applyBorder="1" applyAlignment="1">
      <alignment horizontal="center" vertical="center"/>
    </xf>
    <xf numFmtId="182" fontId="6" fillId="2" borderId="2" xfId="0" applyNumberFormat="1" applyFont="1" applyFill="1" applyBorder="1" applyAlignment="1">
      <alignment horizontal="center" vertical="center"/>
    </xf>
    <xf numFmtId="182" fontId="7" fillId="4" borderId="2" xfId="0" applyNumberFormat="1" applyFont="1" applyFill="1" applyBorder="1" applyAlignment="1">
      <alignment vertical="center"/>
    </xf>
    <xf numFmtId="182" fontId="7" fillId="4" borderId="2" xfId="0" applyNumberFormat="1" applyFont="1" applyFill="1" applyBorder="1" applyAlignment="1">
      <alignment horizontal="center" vertical="center"/>
    </xf>
    <xf numFmtId="0" fontId="8" fillId="2" borderId="8" xfId="50" applyFont="1" applyFill="1" applyBorder="1" applyAlignment="1">
      <alignment horizontal="center" vertical="center" wrapText="1"/>
    </xf>
    <xf numFmtId="1" fontId="8" fillId="5" borderId="2" xfId="50" applyNumberFormat="1" applyFont="1" applyFill="1" applyBorder="1" applyAlignment="1">
      <alignment horizontal="center" vertical="center"/>
    </xf>
    <xf numFmtId="180" fontId="8" fillId="4" borderId="2" xfId="0" applyNumberFormat="1" applyFont="1" applyFill="1" applyBorder="1" applyAlignment="1">
      <alignment horizontal="center" vertical="center"/>
    </xf>
    <xf numFmtId="1" fontId="8" fillId="3" borderId="2" xfId="50" applyNumberFormat="1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 wrapText="1"/>
    </xf>
    <xf numFmtId="1" fontId="8" fillId="0" borderId="2" xfId="50" applyNumberFormat="1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 wrapText="1"/>
    </xf>
    <xf numFmtId="0" fontId="4" fillId="0" borderId="0" xfId="50" applyAlignment="1">
      <alignment horizontal="left" vertical="top" wrapText="1"/>
    </xf>
    <xf numFmtId="182" fontId="10" fillId="6" borderId="9" xfId="50" applyNumberFormat="1" applyFont="1" applyFill="1" applyBorder="1" applyAlignment="1">
      <alignment horizontal="center"/>
    </xf>
    <xf numFmtId="182" fontId="10" fillId="6" borderId="10" xfId="50" applyNumberFormat="1" applyFont="1" applyFill="1" applyBorder="1" applyAlignment="1">
      <alignment horizontal="center"/>
    </xf>
    <xf numFmtId="0" fontId="6" fillId="0" borderId="0" xfId="50" applyFont="1"/>
    <xf numFmtId="0" fontId="10" fillId="6" borderId="11" xfId="50" applyFont="1" applyFill="1" applyBorder="1" applyAlignment="1">
      <alignment horizontal="center"/>
    </xf>
    <xf numFmtId="0" fontId="10" fillId="6" borderId="10" xfId="50" applyFont="1" applyFill="1" applyBorder="1" applyAlignment="1">
      <alignment horizontal="center"/>
    </xf>
    <xf numFmtId="180" fontId="1" fillId="0" borderId="0" xfId="50" applyNumberFormat="1" applyFont="1" applyAlignment="1">
      <alignment vertical="center"/>
    </xf>
    <xf numFmtId="2" fontId="4" fillId="0" borderId="0" xfId="50" applyNumberFormat="1" applyAlignment="1">
      <alignment horizontal="center"/>
    </xf>
    <xf numFmtId="0" fontId="11" fillId="0" borderId="0" xfId="50" applyFont="1"/>
    <xf numFmtId="0" fontId="6" fillId="0" borderId="2" xfId="5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 shrinkToFit="1"/>
    </xf>
    <xf numFmtId="0" fontId="7" fillId="0" borderId="2" xfId="50" applyFont="1" applyBorder="1" applyAlignment="1">
      <alignment horizontal="center" vertical="center"/>
    </xf>
    <xf numFmtId="0" fontId="6" fillId="0" borderId="3" xfId="50" applyFont="1" applyBorder="1" applyAlignment="1">
      <alignment horizontal="center" vertical="center"/>
    </xf>
    <xf numFmtId="180" fontId="3" fillId="0" borderId="3" xfId="0" applyNumberFormat="1" applyFont="1" applyBorder="1" applyAlignment="1">
      <alignment horizontal="center"/>
    </xf>
    <xf numFmtId="180" fontId="8" fillId="0" borderId="3" xfId="0" applyNumberFormat="1" applyFont="1" applyBorder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181" fontId="3" fillId="0" borderId="2" xfId="0" applyNumberFormat="1" applyFont="1" applyBorder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0" fontId="6" fillId="0" borderId="2" xfId="50" applyNumberFormat="1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182" fontId="7" fillId="0" borderId="2" xfId="50" applyNumberFormat="1" applyFont="1" applyBorder="1" applyAlignment="1">
      <alignment horizontal="center" vertical="center"/>
    </xf>
    <xf numFmtId="182" fontId="6" fillId="0" borderId="2" xfId="50" applyNumberFormat="1" applyFont="1" applyBorder="1" applyAlignment="1">
      <alignment horizontal="center"/>
    </xf>
    <xf numFmtId="1" fontId="10" fillId="6" borderId="11" xfId="50" applyNumberFormat="1" applyFont="1" applyFill="1" applyBorder="1" applyAlignment="1">
      <alignment horizontal="center"/>
    </xf>
    <xf numFmtId="1" fontId="10" fillId="6" borderId="10" xfId="50" applyNumberFormat="1" applyFont="1" applyFill="1" applyBorder="1" applyAlignment="1">
      <alignment horizontal="center"/>
    </xf>
    <xf numFmtId="180" fontId="8" fillId="0" borderId="2" xfId="50" applyNumberFormat="1" applyFont="1" applyBorder="1" applyAlignment="1">
      <alignment horizontal="center"/>
    </xf>
    <xf numFmtId="0" fontId="2" fillId="0" borderId="0" xfId="50" applyFont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83" fontId="8" fillId="0" borderId="2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2" fontId="8" fillId="0" borderId="3" xfId="50" applyNumberFormat="1" applyFont="1" applyBorder="1" applyAlignment="1">
      <alignment horizontal="center" vertical="center"/>
    </xf>
    <xf numFmtId="2" fontId="8" fillId="0" borderId="2" xfId="50" applyNumberFormat="1" applyFont="1" applyBorder="1" applyAlignment="1">
      <alignment horizontal="center" vertical="center"/>
    </xf>
    <xf numFmtId="2" fontId="8" fillId="0" borderId="6" xfId="50" applyNumberFormat="1" applyFont="1" applyBorder="1" applyAlignment="1">
      <alignment horizontal="center" vertical="center"/>
    </xf>
    <xf numFmtId="176" fontId="8" fillId="0" borderId="2" xfId="50" applyNumberFormat="1" applyFont="1" applyBorder="1" applyAlignment="1">
      <alignment horizontal="center" vertical="center"/>
    </xf>
    <xf numFmtId="0" fontId="12" fillId="0" borderId="2" xfId="50" applyFont="1" applyBorder="1" applyAlignment="1">
      <alignment horizontal="center" vertical="center"/>
    </xf>
    <xf numFmtId="182" fontId="6" fillId="0" borderId="2" xfId="50" applyNumberFormat="1" applyFont="1" applyBorder="1" applyAlignment="1">
      <alignment horizontal="center" vertical="center"/>
    </xf>
    <xf numFmtId="180" fontId="10" fillId="6" borderId="11" xfId="50" applyNumberFormat="1" applyFont="1" applyFill="1" applyBorder="1" applyAlignment="1">
      <alignment horizontal="center"/>
    </xf>
    <xf numFmtId="180" fontId="10" fillId="6" borderId="10" xfId="50" applyNumberFormat="1" applyFont="1" applyFill="1" applyBorder="1" applyAlignment="1">
      <alignment horizontal="center"/>
    </xf>
    <xf numFmtId="180" fontId="1" fillId="0" borderId="0" xfId="50" applyNumberFormat="1" applyFont="1"/>
    <xf numFmtId="182" fontId="7" fillId="0" borderId="2" xfId="50" applyNumberFormat="1" applyFont="1" applyBorder="1" applyAlignment="1">
      <alignment horizontal="center"/>
    </xf>
    <xf numFmtId="0" fontId="4" fillId="0" borderId="0" xfId="50" applyAlignment="1">
      <alignment vertical="center"/>
    </xf>
    <xf numFmtId="182" fontId="1" fillId="0" borderId="2" xfId="50" applyNumberFormat="1" applyFont="1" applyBorder="1" applyAlignment="1">
      <alignment horizontal="center" vertical="center" shrinkToFit="1"/>
    </xf>
    <xf numFmtId="1" fontId="8" fillId="0" borderId="3" xfId="50" applyNumberFormat="1" applyFont="1" applyBorder="1" applyAlignment="1">
      <alignment horizontal="center" vertical="center"/>
    </xf>
    <xf numFmtId="0" fontId="12" fillId="0" borderId="0" xfId="50" applyFont="1"/>
    <xf numFmtId="0" fontId="13" fillId="6" borderId="11" xfId="50" applyFont="1" applyFill="1" applyBorder="1" applyAlignment="1">
      <alignment horizontal="center"/>
    </xf>
    <xf numFmtId="0" fontId="13" fillId="6" borderId="10" xfId="50" applyFont="1" applyFill="1" applyBorder="1" applyAlignment="1">
      <alignment horizontal="center"/>
    </xf>
    <xf numFmtId="0" fontId="14" fillId="0" borderId="0" xfId="50" applyFont="1"/>
    <xf numFmtId="2" fontId="14" fillId="0" borderId="0" xfId="50" applyNumberFormat="1" applyFont="1" applyAlignment="1">
      <alignment horizontal="center"/>
    </xf>
    <xf numFmtId="180" fontId="3" fillId="0" borderId="6" xfId="0" applyNumberFormat="1" applyFont="1" applyBorder="1" applyAlignment="1">
      <alignment horizontal="center"/>
    </xf>
    <xf numFmtId="180" fontId="8" fillId="0" borderId="6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/>
    </xf>
    <xf numFmtId="182" fontId="8" fillId="0" borderId="3" xfId="0" applyNumberFormat="1" applyFont="1" applyBorder="1" applyAlignment="1">
      <alignment horizontal="center" vertical="center"/>
    </xf>
    <xf numFmtId="182" fontId="8" fillId="0" borderId="2" xfId="0" applyNumberFormat="1" applyFont="1" applyBorder="1" applyAlignment="1">
      <alignment horizontal="center" vertical="center"/>
    </xf>
    <xf numFmtId="182" fontId="3" fillId="0" borderId="2" xfId="0" applyNumberFormat="1" applyFont="1" applyBorder="1" applyAlignment="1">
      <alignment horizontal="center" vertical="center"/>
    </xf>
    <xf numFmtId="182" fontId="8" fillId="0" borderId="5" xfId="0" applyNumberFormat="1" applyFont="1" applyBorder="1" applyAlignment="1">
      <alignment horizontal="center" vertical="center"/>
    </xf>
    <xf numFmtId="182" fontId="8" fillId="0" borderId="3" xfId="50" applyNumberFormat="1" applyFont="1" applyBorder="1" applyAlignment="1">
      <alignment horizontal="center" vertical="center"/>
    </xf>
    <xf numFmtId="182" fontId="8" fillId="0" borderId="2" xfId="50" applyNumberFormat="1" applyFont="1" applyBorder="1" applyAlignment="1">
      <alignment horizontal="center" vertical="center"/>
    </xf>
    <xf numFmtId="184" fontId="8" fillId="0" borderId="3" xfId="50" applyNumberFormat="1" applyFont="1" applyBorder="1" applyAlignment="1">
      <alignment horizontal="center" vertical="center"/>
    </xf>
    <xf numFmtId="0" fontId="1" fillId="0" borderId="0" xfId="50" applyFont="1"/>
    <xf numFmtId="0" fontId="1" fillId="0" borderId="0" xfId="50" applyFont="1" applyAlignment="1">
      <alignment horizontal="center"/>
    </xf>
    <xf numFmtId="2" fontId="1" fillId="0" borderId="0" xfId="50" applyNumberFormat="1" applyFont="1" applyAlignment="1">
      <alignment horizontal="center"/>
    </xf>
    <xf numFmtId="182" fontId="8" fillId="0" borderId="6" xfId="50" applyNumberFormat="1" applyFont="1" applyBorder="1" applyAlignment="1">
      <alignment horizontal="center" vertical="center"/>
    </xf>
    <xf numFmtId="0" fontId="15" fillId="6" borderId="11" xfId="50" applyFont="1" applyFill="1" applyBorder="1"/>
    <xf numFmtId="0" fontId="15" fillId="6" borderId="10" xfId="50" applyFont="1" applyFill="1" applyBorder="1"/>
    <xf numFmtId="180" fontId="16" fillId="6" borderId="11" xfId="50" applyNumberFormat="1" applyFont="1" applyFill="1" applyBorder="1" applyAlignment="1">
      <alignment horizontal="center"/>
    </xf>
    <xf numFmtId="180" fontId="16" fillId="6" borderId="10" xfId="50" applyNumberFormat="1" applyFont="1" applyFill="1" applyBorder="1" applyAlignment="1">
      <alignment horizontal="center"/>
    </xf>
    <xf numFmtId="0" fontId="10" fillId="6" borderId="11" xfId="50" applyFont="1" applyFill="1" applyBorder="1"/>
    <xf numFmtId="0" fontId="10" fillId="6" borderId="10" xfId="50" applyFont="1" applyFill="1" applyBorder="1"/>
    <xf numFmtId="180" fontId="17" fillId="0" borderId="11" xfId="50" applyNumberFormat="1" applyFont="1" applyBorder="1" applyAlignment="1">
      <alignment horizontal="center"/>
    </xf>
    <xf numFmtId="180" fontId="17" fillId="0" borderId="10" xfId="50" applyNumberFormat="1" applyFont="1" applyBorder="1" applyAlignment="1">
      <alignment horizontal="center"/>
    </xf>
    <xf numFmtId="180" fontId="1" fillId="0" borderId="0" xfId="50" applyNumberFormat="1" applyFont="1" applyAlignment="1">
      <alignment horizontal="right" vertical="center"/>
    </xf>
    <xf numFmtId="1" fontId="8" fillId="2" borderId="2" xfId="50" applyNumberFormat="1" applyFont="1" applyFill="1" applyBorder="1" applyAlignment="1">
      <alignment horizontal="center" vertical="center"/>
    </xf>
    <xf numFmtId="180" fontId="8" fillId="2" borderId="2" xfId="50" applyNumberFormat="1" applyFont="1" applyFill="1" applyBorder="1" applyAlignment="1">
      <alignment horizontal="center" vertical="center"/>
    </xf>
    <xf numFmtId="180" fontId="8" fillId="5" borderId="2" xfId="50" applyNumberFormat="1" applyFont="1" applyFill="1" applyBorder="1" applyAlignment="1">
      <alignment horizontal="center" vertical="center"/>
    </xf>
    <xf numFmtId="180" fontId="8" fillId="3" borderId="2" xfId="0" applyNumberFormat="1" applyFont="1" applyFill="1" applyBorder="1" applyAlignment="1">
      <alignment horizontal="center" vertical="center"/>
    </xf>
    <xf numFmtId="1" fontId="10" fillId="6" borderId="10" xfId="50" applyNumberFormat="1" applyFont="1" applyFill="1" applyBorder="1"/>
    <xf numFmtId="0" fontId="18" fillId="6" borderId="11" xfId="50" applyFont="1" applyFill="1" applyBorder="1" applyAlignment="1">
      <alignment horizontal="center"/>
    </xf>
    <xf numFmtId="0" fontId="18" fillId="6" borderId="10" xfId="50" applyFont="1" applyFill="1" applyBorder="1" applyAlignment="1">
      <alignment horizontal="center"/>
    </xf>
    <xf numFmtId="0" fontId="14" fillId="0" borderId="0" xfId="50" applyFont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80" fontId="8" fillId="2" borderId="3" xfId="0" applyNumberFormat="1" applyFont="1" applyFill="1" applyBorder="1" applyAlignment="1">
      <alignment horizontal="center"/>
    </xf>
    <xf numFmtId="180" fontId="8" fillId="7" borderId="3" xfId="0" applyNumberFormat="1" applyFont="1" applyFill="1" applyBorder="1" applyAlignment="1">
      <alignment horizontal="center" vertical="center"/>
    </xf>
    <xf numFmtId="180" fontId="8" fillId="7" borderId="2" xfId="0" applyNumberFormat="1" applyFont="1" applyFill="1" applyBorder="1" applyAlignment="1">
      <alignment horizontal="center" vertical="center"/>
    </xf>
    <xf numFmtId="180" fontId="3" fillId="2" borderId="3" xfId="0" applyNumberFormat="1" applyFont="1" applyFill="1" applyBorder="1" applyAlignment="1">
      <alignment horizontal="center"/>
    </xf>
    <xf numFmtId="180" fontId="3" fillId="7" borderId="3" xfId="0" applyNumberFormat="1" applyFont="1" applyFill="1" applyBorder="1" applyAlignment="1">
      <alignment horizontal="center"/>
    </xf>
    <xf numFmtId="180" fontId="6" fillId="2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shrinkToFit="1"/>
    </xf>
    <xf numFmtId="182" fontId="1" fillId="2" borderId="2" xfId="0" applyNumberFormat="1" applyFont="1" applyFill="1" applyBorder="1" applyAlignment="1">
      <alignment horizontal="center" vertical="center" shrinkToFit="1"/>
    </xf>
    <xf numFmtId="182" fontId="1" fillId="7" borderId="2" xfId="0" applyNumberFormat="1" applyFont="1" applyFill="1" applyBorder="1" applyAlignment="1">
      <alignment horizontal="center" vertical="center"/>
    </xf>
    <xf numFmtId="1" fontId="8" fillId="7" borderId="2" xfId="50" applyNumberFormat="1" applyFont="1" applyFill="1" applyBorder="1" applyAlignment="1">
      <alignment horizontal="center" vertical="center"/>
    </xf>
    <xf numFmtId="180" fontId="8" fillId="7" borderId="2" xfId="50" applyNumberFormat="1" applyFont="1" applyFill="1" applyBorder="1" applyAlignment="1">
      <alignment horizontal="center" vertical="center"/>
    </xf>
    <xf numFmtId="182" fontId="6" fillId="7" borderId="2" xfId="0" applyNumberFormat="1" applyFont="1" applyFill="1" applyBorder="1" applyAlignment="1">
      <alignment horizontal="center" vertical="center"/>
    </xf>
    <xf numFmtId="182" fontId="10" fillId="6" borderId="10" xfId="0" applyNumberFormat="1" applyFont="1" applyFill="1" applyBorder="1" applyAlignment="1">
      <alignment horizontal="center"/>
    </xf>
    <xf numFmtId="0" fontId="19" fillId="6" borderId="10" xfId="50" applyFont="1" applyFill="1" applyBorder="1" applyAlignment="1">
      <alignment horizontal="center"/>
    </xf>
    <xf numFmtId="0" fontId="4" fillId="0" borderId="0" xfId="50" applyFill="1"/>
    <xf numFmtId="0" fontId="20" fillId="0" borderId="0" xfId="50" applyFont="1"/>
    <xf numFmtId="0" fontId="21" fillId="0" borderId="0" xfId="50" applyFont="1"/>
    <xf numFmtId="0" fontId="8" fillId="8" borderId="12" xfId="50" applyFont="1" applyFill="1" applyBorder="1" applyAlignment="1">
      <alignment horizontal="center" vertical="center" shrinkToFit="1"/>
    </xf>
    <xf numFmtId="0" fontId="6" fillId="8" borderId="12" xfId="50" applyFont="1" applyFill="1" applyBorder="1" applyAlignment="1">
      <alignment horizontal="center" vertical="center" shrinkToFit="1"/>
    </xf>
    <xf numFmtId="0" fontId="8" fillId="8" borderId="13" xfId="50" applyFont="1" applyFill="1" applyBorder="1" applyAlignment="1">
      <alignment horizontal="center" vertical="center"/>
    </xf>
    <xf numFmtId="0" fontId="8" fillId="8" borderId="14" xfId="50" applyFont="1" applyFill="1" applyBorder="1" applyAlignment="1">
      <alignment horizontal="center" vertical="center"/>
    </xf>
    <xf numFmtId="0" fontId="8" fillId="8" borderId="15" xfId="50" applyFont="1" applyFill="1" applyBorder="1" applyAlignment="1">
      <alignment horizontal="center" vertical="center"/>
    </xf>
    <xf numFmtId="0" fontId="8" fillId="8" borderId="16" xfId="50" applyFont="1" applyFill="1" applyBorder="1" applyAlignment="1">
      <alignment horizontal="center" vertical="center" wrapText="1"/>
    </xf>
    <xf numFmtId="0" fontId="8" fillId="8" borderId="17" xfId="50" applyFont="1" applyFill="1" applyBorder="1" applyAlignment="1">
      <alignment horizontal="center" vertical="center" wrapText="1"/>
    </xf>
    <xf numFmtId="0" fontId="8" fillId="8" borderId="18" xfId="50" applyFont="1" applyFill="1" applyBorder="1" applyAlignment="1">
      <alignment horizontal="center" vertical="center" wrapText="1"/>
    </xf>
    <xf numFmtId="0" fontId="5" fillId="8" borderId="1" xfId="50" applyFont="1" applyFill="1" applyBorder="1" applyAlignment="1">
      <alignment horizontal="center" vertical="center"/>
    </xf>
    <xf numFmtId="0" fontId="5" fillId="8" borderId="19" xfId="50" applyFont="1" applyFill="1" applyBorder="1" applyAlignment="1">
      <alignment horizontal="center" vertical="center"/>
    </xf>
    <xf numFmtId="0" fontId="8" fillId="8" borderId="2" xfId="50" applyFont="1" applyFill="1" applyBorder="1" applyAlignment="1">
      <alignment horizontal="center" vertical="center"/>
    </xf>
    <xf numFmtId="0" fontId="5" fillId="8" borderId="20" xfId="50" applyFont="1" applyFill="1" applyBorder="1" applyAlignment="1">
      <alignment horizontal="right" vertical="center"/>
    </xf>
    <xf numFmtId="0" fontId="5" fillId="8" borderId="21" xfId="50" applyFont="1" applyFill="1" applyBorder="1" applyAlignment="1">
      <alignment horizontal="center" vertical="center"/>
    </xf>
    <xf numFmtId="0" fontId="5" fillId="8" borderId="22" xfId="50" applyFont="1" applyFill="1" applyBorder="1" applyAlignment="1">
      <alignment horizontal="left" vertical="center"/>
    </xf>
    <xf numFmtId="0" fontId="3" fillId="8" borderId="2" xfId="50" applyFont="1" applyFill="1" applyBorder="1" applyAlignment="1">
      <alignment horizontal="center" vertical="center"/>
    </xf>
    <xf numFmtId="0" fontId="5" fillId="8" borderId="23" xfId="50" applyFont="1" applyFill="1" applyBorder="1" applyAlignment="1">
      <alignment horizontal="center" vertical="center"/>
    </xf>
    <xf numFmtId="0" fontId="5" fillId="8" borderId="24" xfId="50" applyFont="1" applyFill="1" applyBorder="1" applyAlignment="1">
      <alignment horizontal="center" vertical="center"/>
    </xf>
    <xf numFmtId="0" fontId="8" fillId="8" borderId="25" xfId="50" applyFont="1" applyFill="1" applyBorder="1" applyAlignment="1">
      <alignment horizontal="center" vertical="center"/>
    </xf>
    <xf numFmtId="180" fontId="5" fillId="8" borderId="26" xfId="50" applyNumberFormat="1" applyFont="1" applyFill="1" applyBorder="1" applyAlignment="1">
      <alignment horizontal="right" vertical="center"/>
    </xf>
    <xf numFmtId="0" fontId="5" fillId="8" borderId="27" xfId="50" applyFont="1" applyFill="1" applyBorder="1" applyAlignment="1">
      <alignment horizontal="center" vertical="center"/>
    </xf>
    <xf numFmtId="0" fontId="5" fillId="8" borderId="28" xfId="50" applyFont="1" applyFill="1" applyBorder="1" applyAlignment="1">
      <alignment horizontal="left" vertical="center"/>
    </xf>
    <xf numFmtId="0" fontId="3" fillId="8" borderId="25" xfId="50" applyFont="1" applyFill="1" applyBorder="1" applyAlignment="1">
      <alignment horizontal="center" vertical="center"/>
    </xf>
    <xf numFmtId="0" fontId="5" fillId="8" borderId="29" xfId="50" applyFont="1" applyFill="1" applyBorder="1" applyAlignment="1">
      <alignment horizontal="center" vertical="center"/>
    </xf>
    <xf numFmtId="0" fontId="5" fillId="8" borderId="30" xfId="50" applyFont="1" applyFill="1" applyBorder="1" applyAlignment="1">
      <alignment horizontal="center" vertical="center"/>
    </xf>
    <xf numFmtId="0" fontId="8" fillId="8" borderId="31" xfId="50" applyFont="1" applyFill="1" applyBorder="1" applyAlignment="1">
      <alignment horizontal="center" vertical="center"/>
    </xf>
    <xf numFmtId="0" fontId="5" fillId="8" borderId="32" xfId="50" applyFont="1" applyFill="1" applyBorder="1" applyAlignment="1">
      <alignment horizontal="right" vertical="center"/>
    </xf>
    <xf numFmtId="0" fontId="5" fillId="8" borderId="12" xfId="50" applyFont="1" applyFill="1" applyBorder="1" applyAlignment="1">
      <alignment horizontal="center" vertical="center"/>
    </xf>
    <xf numFmtId="0" fontId="5" fillId="8" borderId="6" xfId="50" applyFont="1" applyFill="1" applyBorder="1" applyAlignment="1">
      <alignment horizontal="left" vertical="center"/>
    </xf>
    <xf numFmtId="0" fontId="3" fillId="8" borderId="31" xfId="50" applyFont="1" applyFill="1" applyBorder="1" applyAlignment="1">
      <alignment horizontal="center" vertical="center"/>
    </xf>
    <xf numFmtId="0" fontId="5" fillId="8" borderId="26" xfId="50" applyFont="1" applyFill="1" applyBorder="1" applyAlignment="1">
      <alignment horizontal="right" vertical="center"/>
    </xf>
    <xf numFmtId="0" fontId="5" fillId="8" borderId="33" xfId="50" applyFont="1" applyFill="1" applyBorder="1" applyAlignment="1">
      <alignment horizontal="center" vertical="center"/>
    </xf>
    <xf numFmtId="180" fontId="5" fillId="8" borderId="30" xfId="50" applyNumberFormat="1" applyFont="1" applyFill="1" applyBorder="1" applyAlignment="1">
      <alignment horizontal="center" vertical="center"/>
    </xf>
    <xf numFmtId="180" fontId="5" fillId="8" borderId="32" xfId="50" applyNumberFormat="1" applyFont="1" applyFill="1" applyBorder="1" applyAlignment="1">
      <alignment horizontal="right" vertical="center"/>
    </xf>
    <xf numFmtId="180" fontId="5" fillId="8" borderId="6" xfId="50" applyNumberFormat="1" applyFont="1" applyFill="1" applyBorder="1" applyAlignment="1">
      <alignment horizontal="left" vertical="center"/>
    </xf>
    <xf numFmtId="0" fontId="5" fillId="8" borderId="34" xfId="50" applyFont="1" applyFill="1" applyBorder="1" applyAlignment="1">
      <alignment horizontal="right" vertical="center"/>
    </xf>
    <xf numFmtId="0" fontId="5" fillId="8" borderId="35" xfId="50" applyFont="1" applyFill="1" applyBorder="1" applyAlignment="1">
      <alignment horizontal="center" vertical="center"/>
    </xf>
    <xf numFmtId="0" fontId="5" fillId="8" borderId="3" xfId="50" applyFont="1" applyFill="1" applyBorder="1" applyAlignment="1">
      <alignment horizontal="left" vertical="center"/>
    </xf>
    <xf numFmtId="0" fontId="5" fillId="8" borderId="36" xfId="50" applyFont="1" applyFill="1" applyBorder="1" applyAlignment="1">
      <alignment horizontal="center" vertical="center"/>
    </xf>
    <xf numFmtId="0" fontId="8" fillId="8" borderId="37" xfId="50" applyFont="1" applyFill="1" applyBorder="1" applyAlignment="1">
      <alignment horizontal="center" vertical="center"/>
    </xf>
    <xf numFmtId="1" fontId="5" fillId="8" borderId="34" xfId="50" applyNumberFormat="1" applyFont="1" applyFill="1" applyBorder="1" applyAlignment="1">
      <alignment horizontal="right" vertical="center"/>
    </xf>
    <xf numFmtId="1" fontId="5" fillId="8" borderId="3" xfId="50" applyNumberFormat="1" applyFont="1" applyFill="1" applyBorder="1" applyAlignment="1">
      <alignment horizontal="left" vertical="center"/>
    </xf>
    <xf numFmtId="0" fontId="3" fillId="8" borderId="37" xfId="50" applyFont="1" applyFill="1" applyBorder="1" applyAlignment="1">
      <alignment horizontal="center" vertical="center"/>
    </xf>
    <xf numFmtId="0" fontId="5" fillId="8" borderId="38" xfId="50" applyFont="1" applyFill="1" applyBorder="1" applyAlignment="1">
      <alignment horizontal="center" vertical="center"/>
    </xf>
    <xf numFmtId="0" fontId="5" fillId="8" borderId="39" xfId="50" applyFont="1" applyFill="1" applyBorder="1" applyAlignment="1">
      <alignment horizontal="center" vertical="center"/>
    </xf>
    <xf numFmtId="0" fontId="8" fillId="8" borderId="8" xfId="50" applyFont="1" applyFill="1" applyBorder="1" applyAlignment="1">
      <alignment horizontal="center" vertical="center"/>
    </xf>
    <xf numFmtId="1" fontId="5" fillId="8" borderId="40" xfId="50" applyNumberFormat="1" applyFont="1" applyFill="1" applyBorder="1" applyAlignment="1">
      <alignment horizontal="right" vertical="center"/>
    </xf>
    <xf numFmtId="0" fontId="5" fillId="8" borderId="41" xfId="50" applyFont="1" applyFill="1" applyBorder="1" applyAlignment="1">
      <alignment horizontal="center" vertical="center"/>
    </xf>
    <xf numFmtId="1" fontId="5" fillId="8" borderId="7" xfId="50" applyNumberFormat="1" applyFont="1" applyFill="1" applyBorder="1" applyAlignment="1">
      <alignment horizontal="left" vertical="center"/>
    </xf>
    <xf numFmtId="0" fontId="3" fillId="8" borderId="8" xfId="50" applyFont="1" applyFill="1" applyBorder="1" applyAlignment="1">
      <alignment horizontal="center" vertical="center"/>
    </xf>
    <xf numFmtId="0" fontId="22" fillId="8" borderId="42" xfId="50" applyFont="1" applyFill="1" applyBorder="1" applyAlignment="1">
      <alignment horizontal="center" vertical="center"/>
    </xf>
    <xf numFmtId="0" fontId="5" fillId="8" borderId="43" xfId="50" applyFont="1" applyFill="1" applyBorder="1" applyAlignment="1">
      <alignment horizontal="center" vertical="center"/>
    </xf>
    <xf numFmtId="0" fontId="8" fillId="8" borderId="44" xfId="50" applyFont="1" applyFill="1" applyBorder="1" applyAlignment="1">
      <alignment horizontal="center" vertical="center"/>
    </xf>
    <xf numFmtId="0" fontId="5" fillId="8" borderId="45" xfId="50" applyFont="1" applyFill="1" applyBorder="1" applyAlignment="1">
      <alignment horizontal="right" vertical="center"/>
    </xf>
    <xf numFmtId="0" fontId="5" fillId="8" borderId="46" xfId="50" applyFont="1" applyFill="1" applyBorder="1" applyAlignment="1">
      <alignment horizontal="center" vertical="center"/>
    </xf>
    <xf numFmtId="0" fontId="5" fillId="8" borderId="47" xfId="50" applyFont="1" applyFill="1" applyBorder="1" applyAlignment="1">
      <alignment horizontal="left" vertical="center"/>
    </xf>
    <xf numFmtId="0" fontId="3" fillId="8" borderId="44" xfId="50" applyFont="1" applyFill="1" applyBorder="1" applyAlignment="1">
      <alignment horizontal="center" vertical="center"/>
    </xf>
    <xf numFmtId="0" fontId="22" fillId="8" borderId="23" xfId="50" applyFont="1" applyFill="1" applyBorder="1" applyAlignment="1">
      <alignment horizontal="center" vertical="center"/>
    </xf>
    <xf numFmtId="0" fontId="22" fillId="8" borderId="33" xfId="50" applyFont="1" applyFill="1" applyBorder="1" applyAlignment="1">
      <alignment horizontal="center" vertical="center" wrapText="1"/>
    </xf>
    <xf numFmtId="1" fontId="5" fillId="8" borderId="26" xfId="50" applyNumberFormat="1" applyFont="1" applyFill="1" applyBorder="1" applyAlignment="1">
      <alignment horizontal="right" vertical="center"/>
    </xf>
    <xf numFmtId="1" fontId="5" fillId="8" borderId="28" xfId="50" applyNumberFormat="1" applyFont="1" applyFill="1" applyBorder="1" applyAlignment="1">
      <alignment horizontal="left" vertical="center"/>
    </xf>
    <xf numFmtId="0" fontId="5" fillId="8" borderId="48" xfId="50" applyFont="1" applyFill="1" applyBorder="1" applyAlignment="1">
      <alignment horizontal="right" vertical="center"/>
    </xf>
    <xf numFmtId="0" fontId="5" fillId="8" borderId="0" xfId="50" applyFont="1" applyFill="1" applyAlignment="1">
      <alignment horizontal="center" vertical="center"/>
    </xf>
    <xf numFmtId="180" fontId="5" fillId="8" borderId="49" xfId="50" applyNumberFormat="1" applyFont="1" applyFill="1" applyBorder="1" applyAlignment="1">
      <alignment horizontal="left" vertical="center"/>
    </xf>
    <xf numFmtId="180" fontId="5" fillId="8" borderId="19" xfId="50" applyNumberFormat="1" applyFont="1" applyFill="1" applyBorder="1" applyAlignment="1">
      <alignment horizontal="center" vertical="center"/>
    </xf>
    <xf numFmtId="180" fontId="5" fillId="8" borderId="34" xfId="50" applyNumberFormat="1" applyFont="1" applyFill="1" applyBorder="1" applyAlignment="1">
      <alignment horizontal="right" vertical="center"/>
    </xf>
    <xf numFmtId="180" fontId="5" fillId="8" borderId="3" xfId="50" applyNumberFormat="1" applyFont="1" applyFill="1" applyBorder="1" applyAlignment="1">
      <alignment horizontal="left" vertical="center"/>
    </xf>
    <xf numFmtId="0" fontId="5" fillId="8" borderId="33" xfId="50" applyFont="1" applyFill="1" applyBorder="1" applyAlignment="1">
      <alignment horizontal="center" vertical="center" wrapText="1"/>
    </xf>
    <xf numFmtId="2" fontId="5" fillId="8" borderId="30" xfId="50" applyNumberFormat="1" applyFont="1" applyFill="1" applyBorder="1" applyAlignment="1">
      <alignment horizontal="center" vertical="center"/>
    </xf>
    <xf numFmtId="2" fontId="5" fillId="8" borderId="32" xfId="50" applyNumberFormat="1" applyFont="1" applyFill="1" applyBorder="1" applyAlignment="1">
      <alignment horizontal="right" vertical="center"/>
    </xf>
    <xf numFmtId="2" fontId="5" fillId="8" borderId="6" xfId="50" applyNumberFormat="1" applyFont="1" applyFill="1" applyBorder="1" applyAlignment="1">
      <alignment horizontal="left" vertical="center"/>
    </xf>
    <xf numFmtId="2" fontId="5" fillId="8" borderId="19" xfId="50" applyNumberFormat="1" applyFont="1" applyFill="1" applyBorder="1" applyAlignment="1">
      <alignment horizontal="center" vertical="center"/>
    </xf>
    <xf numFmtId="2" fontId="5" fillId="8" borderId="34" xfId="50" applyNumberFormat="1" applyFont="1" applyFill="1" applyBorder="1" applyAlignment="1">
      <alignment horizontal="right" vertical="center"/>
    </xf>
    <xf numFmtId="2" fontId="5" fillId="8" borderId="3" xfId="50" applyNumberFormat="1" applyFont="1" applyFill="1" applyBorder="1" applyAlignment="1">
      <alignment horizontal="left" vertical="center"/>
    </xf>
    <xf numFmtId="1" fontId="5" fillId="8" borderId="19" xfId="50" applyNumberFormat="1" applyFont="1" applyFill="1" applyBorder="1" applyAlignment="1">
      <alignment horizontal="center" vertical="center"/>
    </xf>
    <xf numFmtId="0" fontId="23" fillId="0" borderId="0" xfId="50" applyFont="1" applyAlignment="1">
      <alignment horizontal="left" vertical="center" wrapText="1"/>
    </xf>
    <xf numFmtId="0" fontId="24" fillId="0" borderId="0" xfId="50" applyFont="1" applyAlignment="1">
      <alignment horizontal="center" vertical="center"/>
    </xf>
    <xf numFmtId="0" fontId="25" fillId="0" borderId="0" xfId="50" applyFont="1" applyAlignment="1">
      <alignment horizontal="right" vertical="center"/>
    </xf>
    <xf numFmtId="0" fontId="25" fillId="0" borderId="0" xfId="50" applyFont="1"/>
    <xf numFmtId="0" fontId="25" fillId="0" borderId="0" xfId="50" applyFont="1" applyAlignment="1">
      <alignment horizontal="left"/>
    </xf>
    <xf numFmtId="0" fontId="26" fillId="0" borderId="0" xfId="50" applyFont="1" applyAlignment="1">
      <alignment horizontal="left" vertical="center"/>
    </xf>
    <xf numFmtId="0" fontId="27" fillId="0" borderId="0" xfId="50" applyFont="1" applyAlignment="1">
      <alignment horizontal="center" vertical="center"/>
    </xf>
    <xf numFmtId="0" fontId="27" fillId="0" borderId="0" xfId="50" applyFont="1" applyAlignment="1">
      <alignment horizontal="right"/>
    </xf>
    <xf numFmtId="0" fontId="27" fillId="0" borderId="0" xfId="50" applyFont="1"/>
    <xf numFmtId="0" fontId="27" fillId="0" borderId="0" xfId="50" applyFont="1" applyAlignment="1">
      <alignment horizontal="left"/>
    </xf>
    <xf numFmtId="0" fontId="27" fillId="0" borderId="0" xfId="50" applyFont="1" applyAlignment="1">
      <alignment horizontal="left" vertical="center"/>
    </xf>
    <xf numFmtId="0" fontId="28" fillId="0" borderId="0" xfId="50" applyFont="1"/>
    <xf numFmtId="0" fontId="29" fillId="0" borderId="0" xfId="50" applyFont="1" applyAlignment="1">
      <alignment horizontal="left" vertical="center"/>
    </xf>
    <xf numFmtId="0" fontId="30" fillId="0" borderId="0" xfId="50" applyFont="1"/>
    <xf numFmtId="0" fontId="31" fillId="0" borderId="0" xfId="50" applyFont="1"/>
    <xf numFmtId="0" fontId="23" fillId="0" borderId="0" xfId="50" applyFont="1"/>
    <xf numFmtId="0" fontId="1" fillId="0" borderId="1" xfId="0" applyFont="1" applyBorder="1" applyAlignment="1" quotePrefix="1">
      <alignment horizontal="right" vertical="center"/>
    </xf>
  </cellXfs>
  <cellStyles count="53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標準 4" xfId="13"/>
    <cellStyle name="良い" xfId="14" builtinId="26"/>
    <cellStyle name="警告文" xfId="15" builtinId="11"/>
    <cellStyle name="リンクセル" xfId="16" builtinId="24"/>
    <cellStyle name="タイトル" xfId="17" builtinId="15"/>
    <cellStyle name="説明文" xfId="18" builtinId="53"/>
    <cellStyle name="アクセント 6" xfId="19" builtinId="49"/>
    <cellStyle name="出力" xfId="20" builtinId="21"/>
    <cellStyle name="見出し 1" xfId="21" builtinId="16"/>
    <cellStyle name="見出し 2" xfId="22" builtinId="17"/>
    <cellStyle name="計算" xfId="23" builtinId="22"/>
    <cellStyle name="見出し 3" xfId="24" builtinId="18"/>
    <cellStyle name="見出し 4" xfId="25" builtinId="19"/>
    <cellStyle name="60% - アクセント 5" xfId="26" builtinId="48"/>
    <cellStyle name="チェックセル" xfId="27" builtinId="23"/>
    <cellStyle name="40% - アクセント 1" xfId="28" builtinId="31"/>
    <cellStyle name="集計" xfId="29" builtinId="25"/>
    <cellStyle name="悪い" xfId="30" builtinId="27"/>
    <cellStyle name="どちらでもない" xfId="31" builtinId="28"/>
    <cellStyle name="アクセント 1" xfId="32" builtinId="29"/>
    <cellStyle name="20% - アクセント 1" xfId="33" builtinId="30"/>
    <cellStyle name="20% - アクセント 5" xfId="34" builtinId="46"/>
    <cellStyle name="60% - アクセント 1" xfId="35" builtinId="32"/>
    <cellStyle name="20% - アクセント 2" xfId="36" builtinId="34"/>
    <cellStyle name="40% - アクセント 2" xfId="37" builtinId="35"/>
    <cellStyle name="20% - アクセント 6" xfId="38" builtinId="50"/>
    <cellStyle name="60% - アクセント 2" xfId="39" builtinId="36"/>
    <cellStyle name="アクセント 3" xfId="40" builtinId="37"/>
    <cellStyle name="20% - アクセント 3" xfId="41" builtinId="38"/>
    <cellStyle name="40% - アクセント 3" xfId="42" builtinId="39"/>
    <cellStyle name="60% - アクセント 3" xfId="43" builtinId="40"/>
    <cellStyle name="アクセント 4" xfId="44" builtinId="41"/>
    <cellStyle name="40% - アクセント 4" xfId="45" builtinId="43"/>
    <cellStyle name="60% - アクセント 4" xfId="46" builtinId="44"/>
    <cellStyle name="アクセント 5" xfId="47" builtinId="45"/>
    <cellStyle name="40% - アクセント 6" xfId="48" builtinId="51"/>
    <cellStyle name="60% - アクセント 6" xfId="49" builtinId="52"/>
    <cellStyle name="標準 2" xfId="50"/>
    <cellStyle name="標準 3" xfId="51"/>
    <cellStyle name="標準 6" xf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FF"/>
      <color rgb="00FF33CC"/>
      <color rgb="0000FFFF"/>
      <color rgb="000000FF"/>
      <color rgb="000000CC"/>
      <color rgb="00800080"/>
      <color rgb="0000FF00"/>
      <color rgb="00000099"/>
      <color rgb="00663300"/>
      <color rgb="00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46942577971847"/>
          <c:y val="0.0853974525873177"/>
          <c:w val="0.699292792825366"/>
          <c:h val="0.734418092250932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Na!$B$3:$B$20</c:f>
              <c:numCache>
                <c:formatCode>0.0</c:formatCode>
                <c:ptCount val="18"/>
                <c:pt idx="1">
                  <c:v>140.985</c:v>
                </c:pt>
                <c:pt idx="2">
                  <c:v>140.98</c:v>
                </c:pt>
                <c:pt idx="3">
                  <c:v>140.972222222222</c:v>
                </c:pt>
                <c:pt idx="4">
                  <c:v>140.894444444445</c:v>
                </c:pt>
                <c:pt idx="5">
                  <c:v>140.854545454545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Na!$C$3:$C$20</c:f>
              <c:numCache>
                <c:formatCode>0.0</c:formatCode>
                <c:ptCount val="18"/>
                <c:pt idx="0">
                  <c:v>141.749206349206</c:v>
                </c:pt>
                <c:pt idx="1">
                  <c:v>141.7</c:v>
                </c:pt>
                <c:pt idx="2">
                  <c:v>141.703703703704</c:v>
                </c:pt>
                <c:pt idx="3">
                  <c:v>141.803571428571</c:v>
                </c:pt>
                <c:pt idx="4">
                  <c:v>141.873786407767</c:v>
                </c:pt>
                <c:pt idx="5">
                  <c:v>141.820779220779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Na!$D$3:$D$20</c:f>
              <c:numCache>
                <c:formatCode>0.0</c:formatCode>
                <c:ptCount val="18"/>
                <c:pt idx="0">
                  <c:v>141.291666666667</c:v>
                </c:pt>
                <c:pt idx="1">
                  <c:v>141.657142857143</c:v>
                </c:pt>
                <c:pt idx="2">
                  <c:v>141.411764705882</c:v>
                </c:pt>
                <c:pt idx="3">
                  <c:v>141.25625</c:v>
                </c:pt>
                <c:pt idx="4">
                  <c:v>141.066666666667</c:v>
                </c:pt>
                <c:pt idx="5">
                  <c:v>141.76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Na!$E$3:$E$20</c:f>
              <c:numCache>
                <c:formatCode>0.0</c:formatCode>
                <c:ptCount val="18"/>
                <c:pt idx="1">
                  <c:v>142.3</c:v>
                </c:pt>
                <c:pt idx="2">
                  <c:v>142.254</c:v>
                </c:pt>
                <c:pt idx="3">
                  <c:v>142.62</c:v>
                </c:pt>
                <c:pt idx="4">
                  <c:v>141.885</c:v>
                </c:pt>
                <c:pt idx="5">
                  <c:v>141.598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Na!$F$3:$F$20</c:f>
              <c:numCache>
                <c:formatCode>0.0</c:formatCode>
                <c:ptCount val="18"/>
                <c:pt idx="2">
                  <c:v>143</c:v>
                </c:pt>
                <c:pt idx="3">
                  <c:v>143.636363636364</c:v>
                </c:pt>
                <c:pt idx="4">
                  <c:v>141.833333333333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Na!$G$3:$G$20</c:f>
              <c:numCache>
                <c:formatCode>0.0</c:formatCode>
                <c:ptCount val="18"/>
                <c:pt idx="1">
                  <c:v>141.290588235294</c:v>
                </c:pt>
                <c:pt idx="2">
                  <c:v>140.807619047619</c:v>
                </c:pt>
                <c:pt idx="3">
                  <c:v>140.772941176471</c:v>
                </c:pt>
                <c:pt idx="4">
                  <c:v>140.862857142857</c:v>
                </c:pt>
                <c:pt idx="5">
                  <c:v>141.569545454545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Na!$H$3:$H$20</c:f>
              <c:numCache>
                <c:formatCode>0.0</c:formatCode>
                <c:ptCount val="18"/>
                <c:pt idx="1">
                  <c:v>141.7</c:v>
                </c:pt>
                <c:pt idx="2">
                  <c:v>141.838</c:v>
                </c:pt>
                <c:pt idx="3">
                  <c:v>141.965</c:v>
                </c:pt>
                <c:pt idx="4">
                  <c:v>141.661</c:v>
                </c:pt>
                <c:pt idx="5">
                  <c:v>141.753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Na!$I$3:$I$20</c:f>
              <c:numCache>
                <c:formatCode>0.0</c:formatCode>
                <c:ptCount val="18"/>
                <c:pt idx="2">
                  <c:v>141.27</c:v>
                </c:pt>
                <c:pt idx="3">
                  <c:v>141.27</c:v>
                </c:pt>
                <c:pt idx="4">
                  <c:v>141.33</c:v>
                </c:pt>
                <c:pt idx="5">
                  <c:v>141.33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Na!$J$3:$J$20</c:f>
              <c:numCache>
                <c:formatCode>0.0</c:formatCode>
                <c:ptCount val="18"/>
                <c:pt idx="1">
                  <c:v>141.62</c:v>
                </c:pt>
                <c:pt idx="2">
                  <c:v>141.47</c:v>
                </c:pt>
                <c:pt idx="3">
                  <c:v>141.72</c:v>
                </c:pt>
                <c:pt idx="4">
                  <c:v>141.18</c:v>
                </c:pt>
                <c:pt idx="5">
                  <c:v>140.82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Na!$K$3:$K$20</c:f>
              <c:numCache>
                <c:formatCode>0.0</c:formatCode>
                <c:ptCount val="18"/>
                <c:pt idx="2">
                  <c:v>140.857142857143</c:v>
                </c:pt>
                <c:pt idx="3">
                  <c:v>141.153846153846</c:v>
                </c:pt>
                <c:pt idx="4">
                  <c:v>141.071428571429</c:v>
                </c:pt>
                <c:pt idx="5">
                  <c:v>141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Na!$L$3:$L$20</c:f>
              <c:numCache>
                <c:formatCode>0</c:formatCode>
                <c:ptCount val="18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Na!$M$2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Na!$M$3:$M$20</c:f>
              <c:numCache>
                <c:formatCode>0.0</c:formatCode>
                <c:ptCount val="18"/>
                <c:pt idx="0">
                  <c:v>141.520436507936</c:v>
                </c:pt>
                <c:pt idx="1">
                  <c:v>141.607533013205</c:v>
                </c:pt>
                <c:pt idx="2">
                  <c:v>141.559223031435</c:v>
                </c:pt>
                <c:pt idx="3">
                  <c:v>141.717019461747</c:v>
                </c:pt>
                <c:pt idx="4">
                  <c:v>141.36585165665</c:v>
                </c:pt>
                <c:pt idx="5">
                  <c:v>141.389541125541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Na!$N$2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Na!$N$3:$N$20</c:f>
              <c:numCache>
                <c:formatCode>0.0</c:formatCode>
                <c:ptCount val="18"/>
                <c:pt idx="0">
                  <c:v>0.457539682539675</c:v>
                </c:pt>
                <c:pt idx="1">
                  <c:v>1.31500000000005</c:v>
                </c:pt>
                <c:pt idx="2">
                  <c:v>2.19238095238097</c:v>
                </c:pt>
                <c:pt idx="3">
                  <c:v>2.86342245989306</c:v>
                </c:pt>
                <c:pt idx="4">
                  <c:v>1.02214285714282</c:v>
                </c:pt>
                <c:pt idx="5">
                  <c:v>1.00077922077918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Na!$O$2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Na!$O$3:$O$20</c:f>
              <c:numCache>
                <c:formatCode>General</c:formatCode>
                <c:ptCount val="18"/>
                <c:pt idx="0">
                  <c:v>139</c:v>
                </c:pt>
                <c:pt idx="1">
                  <c:v>139</c:v>
                </c:pt>
                <c:pt idx="2">
                  <c:v>139</c:v>
                </c:pt>
                <c:pt idx="3">
                  <c:v>139</c:v>
                </c:pt>
                <c:pt idx="4">
                  <c:v>139</c:v>
                </c:pt>
                <c:pt idx="5">
                  <c:v>139</c:v>
                </c:pt>
                <c:pt idx="6">
                  <c:v>139</c:v>
                </c:pt>
                <c:pt idx="7">
                  <c:v>139</c:v>
                </c:pt>
                <c:pt idx="8">
                  <c:v>139</c:v>
                </c:pt>
                <c:pt idx="9">
                  <c:v>139</c:v>
                </c:pt>
                <c:pt idx="10">
                  <c:v>139</c:v>
                </c:pt>
                <c:pt idx="11">
                  <c:v>139</c:v>
                </c:pt>
                <c:pt idx="12">
                  <c:v>139</c:v>
                </c:pt>
                <c:pt idx="13">
                  <c:v>139</c:v>
                </c:pt>
                <c:pt idx="14">
                  <c:v>139</c:v>
                </c:pt>
                <c:pt idx="15">
                  <c:v>139</c:v>
                </c:pt>
                <c:pt idx="16">
                  <c:v>139</c:v>
                </c:pt>
                <c:pt idx="17">
                  <c:v>139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Na!$P$2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Na!$P$3:$P$20</c:f>
              <c:numCache>
                <c:formatCode>General</c:formatCode>
                <c:ptCount val="18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26560"/>
        <c:axId val="193428096"/>
      </c:lineChart>
      <c:catAx>
        <c:axId val="19342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93428096"/>
        <c:crosses val="autoZero"/>
        <c:auto val="0"/>
        <c:lblAlgn val="ctr"/>
        <c:lblOffset val="100"/>
        <c:tickLblSkip val="1"/>
        <c:noMultiLvlLbl val="0"/>
      </c:catAx>
      <c:valAx>
        <c:axId val="193428096"/>
        <c:scaling>
          <c:orientation val="minMax"/>
          <c:max val="145"/>
          <c:min val="13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93426560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87627935397"/>
          <c:y val="0.115426638620795"/>
          <c:w val="0.158505186851649"/>
          <c:h val="0.8646414354615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90053872937583"/>
          <c:y val="0.0802471554517369"/>
          <c:w val="0.645725358797855"/>
          <c:h val="0.777780122070697"/>
        </c:manualLayout>
      </c:layout>
      <c:lineChart>
        <c:grouping val="standard"/>
        <c:varyColors val="0"/>
        <c:ser>
          <c:idx val="0"/>
          <c:order val="0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dLbls>
            <c:delete val="1"/>
          </c:dLbls>
          <c:cat>
            <c:numRef>
              <c:f>HDL!$A$3:$A$20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{1}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HDL!$G$3:$G$20</c:f>
              <c:numCache>
                <c:formatCode>0.0</c:formatCode>
                <c:ptCount val="18"/>
                <c:pt idx="1">
                  <c:v>51.0088235294118</c:v>
                </c:pt>
                <c:pt idx="2">
                  <c:v>51.0438095238095</c:v>
                </c:pt>
                <c:pt idx="3">
                  <c:v>50.90875</c:v>
                </c:pt>
                <c:pt idx="4">
                  <c:v>50.6141666666667</c:v>
                </c:pt>
                <c:pt idx="5">
                  <c:v>50.5429166666667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HDL!$H$3:$H$20</c:f>
              <c:numCache>
                <c:formatCode>0.0</c:formatCode>
                <c:ptCount val="18"/>
                <c:pt idx="1">
                  <c:v>51.424</c:v>
                </c:pt>
                <c:pt idx="2">
                  <c:v>51.326</c:v>
                </c:pt>
                <c:pt idx="3">
                  <c:v>51.443</c:v>
                </c:pt>
                <c:pt idx="4">
                  <c:v>51.514</c:v>
                </c:pt>
                <c:pt idx="5">
                  <c:v>51.535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HDL!$J$3:$J$20</c:f>
              <c:numCache>
                <c:formatCode>0.0</c:formatCode>
                <c:ptCount val="18"/>
                <c:pt idx="1">
                  <c:v>49.75</c:v>
                </c:pt>
                <c:pt idx="2">
                  <c:v>49.79</c:v>
                </c:pt>
                <c:pt idx="3">
                  <c:v>50.01</c:v>
                </c:pt>
                <c:pt idx="4">
                  <c:v>49.48</c:v>
                </c:pt>
                <c:pt idx="5">
                  <c:v>49.49</c:v>
                </c:pt>
              </c:numCache>
            </c:numRef>
          </c:val>
          <c:smooth val="0"/>
        </c:ser>
        <c:ser>
          <c:idx val="11"/>
          <c:order val="4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HDL!$K$3:$K$20</c:f>
              <c:numCache>
                <c:formatCode>0.0</c:formatCode>
                <c:ptCount val="18"/>
                <c:pt idx="2">
                  <c:v>49.9230769230769</c:v>
                </c:pt>
                <c:pt idx="3">
                  <c:v>49.6923076923077</c:v>
                </c:pt>
                <c:pt idx="4">
                  <c:v>50</c:v>
                </c:pt>
                <c:pt idx="5">
                  <c:v>49.7142857142857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HDL!$O$2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HDL!$O$3:$O$20</c:f>
              <c:numCache>
                <c:formatCode>0</c:formatCode>
                <c:ptCount val="18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  <c:pt idx="6">
                  <c:v>51</c:v>
                </c:pt>
                <c:pt idx="7">
                  <c:v>51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51</c:v>
                </c:pt>
                <c:pt idx="15">
                  <c:v>51</c:v>
                </c:pt>
                <c:pt idx="16">
                  <c:v>51</c:v>
                </c:pt>
                <c:pt idx="17">
                  <c:v>51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HDL!$P$2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HDL!$P$3:$P$17</c:f>
              <c:numCache>
                <c:formatCode>0.0</c:formatCode>
                <c:ptCount val="15"/>
                <c:pt idx="1">
                  <c:v>50.7276078431373</c:v>
                </c:pt>
                <c:pt idx="2">
                  <c:v>50.4165772893773</c:v>
                </c:pt>
                <c:pt idx="3">
                  <c:v>50.1926297202797</c:v>
                </c:pt>
                <c:pt idx="4">
                  <c:v>50.3216333333333</c:v>
                </c:pt>
                <c:pt idx="5">
                  <c:v>50.3205505952381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HDL!$T$2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HDL!$T$3:$T$20</c:f>
              <c:numCache>
                <c:formatCode>General</c:formatCode>
                <c:ptCount val="18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48</c:v>
                </c:pt>
                <c:pt idx="10">
                  <c:v>48</c:v>
                </c:pt>
                <c:pt idx="11">
                  <c:v>48</c:v>
                </c:pt>
                <c:pt idx="12">
                  <c:v>48</c:v>
                </c:pt>
                <c:pt idx="13">
                  <c:v>48</c:v>
                </c:pt>
                <c:pt idx="14">
                  <c:v>48</c:v>
                </c:pt>
                <c:pt idx="15">
                  <c:v>48</c:v>
                </c:pt>
                <c:pt idx="16">
                  <c:v>48</c:v>
                </c:pt>
                <c:pt idx="17">
                  <c:v>48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HDL!$U$2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HDL!$U$3:$U$20</c:f>
              <c:numCache>
                <c:formatCode>General</c:formatCode>
                <c:ptCount val="18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14048"/>
        <c:axId val="208532608"/>
      </c:lineChart>
      <c:catAx>
        <c:axId val="20851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1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8532608"/>
        <c:crosses val="autoZero"/>
        <c:auto val="0"/>
        <c:lblAlgn val="ctr"/>
        <c:lblOffset val="100"/>
        <c:tickLblSkip val="1"/>
        <c:noMultiLvlLbl val="0"/>
      </c:catAx>
      <c:valAx>
        <c:axId val="208532608"/>
        <c:scaling>
          <c:orientation val="minMax"/>
          <c:max val="57"/>
          <c:min val="4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85140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644904782609"/>
          <c:y val="0.182099161419414"/>
          <c:w val="0.225131256498697"/>
          <c:h val="0.7685208497873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51782242384969"/>
          <c:y val="0.0843173791787128"/>
          <c:w val="0.698639014906028"/>
          <c:h val="0.735247546438396"/>
        </c:manualLayout>
      </c:layout>
      <c:lineChart>
        <c:grouping val="standard"/>
        <c:varyColors val="0"/>
        <c:ser>
          <c:idx val="0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TBIL!$B$3:$B$20</c:f>
              <c:numCache>
                <c:formatCode>0.00</c:formatCode>
                <c:ptCount val="18"/>
                <c:pt idx="1">
                  <c:v>2.203</c:v>
                </c:pt>
                <c:pt idx="2">
                  <c:v>2.201</c:v>
                </c:pt>
                <c:pt idx="3">
                  <c:v>2.19888888888889</c:v>
                </c:pt>
                <c:pt idx="4">
                  <c:v>2.19444444444444</c:v>
                </c:pt>
                <c:pt idx="5">
                  <c:v>2.19636363636364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TBIL!$C$3:$C$20</c:f>
              <c:numCache>
                <c:formatCode>0.00</c:formatCode>
                <c:ptCount val="18"/>
                <c:pt idx="0">
                  <c:v>2.23603773584906</c:v>
                </c:pt>
                <c:pt idx="1">
                  <c:v>2.23465753424658</c:v>
                </c:pt>
                <c:pt idx="2">
                  <c:v>2.2328</c:v>
                </c:pt>
                <c:pt idx="3">
                  <c:v>2.226</c:v>
                </c:pt>
                <c:pt idx="4">
                  <c:v>2.2276404494382</c:v>
                </c:pt>
                <c:pt idx="5">
                  <c:v>2.22155844155844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TBIL!$D$3:$D$20</c:f>
              <c:numCache>
                <c:formatCode>0.00</c:formatCode>
                <c:ptCount val="18"/>
                <c:pt idx="0">
                  <c:v>2.19153846153846</c:v>
                </c:pt>
                <c:pt idx="1">
                  <c:v>2.17875</c:v>
                </c:pt>
                <c:pt idx="2">
                  <c:v>2.20166666666667</c:v>
                </c:pt>
                <c:pt idx="3">
                  <c:v>2.22368421052632</c:v>
                </c:pt>
                <c:pt idx="4">
                  <c:v>2.225625</c:v>
                </c:pt>
                <c:pt idx="5">
                  <c:v>2.21789473684211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TBIL!$E$3:$E$20</c:f>
              <c:numCache>
                <c:formatCode>0.00</c:formatCode>
                <c:ptCount val="18"/>
                <c:pt idx="1">
                  <c:v>2.1</c:v>
                </c:pt>
                <c:pt idx="2">
                  <c:v>2.107</c:v>
                </c:pt>
                <c:pt idx="3">
                  <c:v>2.103</c:v>
                </c:pt>
                <c:pt idx="4">
                  <c:v>2.11</c:v>
                </c:pt>
                <c:pt idx="5" c:formatCode="0.00_ ">
                  <c:v>2.139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TBIL!$F$3:$F$20</c:f>
              <c:numCache>
                <c:formatCode>0.00</c:formatCode>
                <c:ptCount val="18"/>
                <c:pt idx="2">
                  <c:v>2.21</c:v>
                </c:pt>
                <c:pt idx="3">
                  <c:v>2.15727272727273</c:v>
                </c:pt>
                <c:pt idx="4">
                  <c:v>2.13923076923077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TBIL!$G$3:$G$20</c:f>
              <c:numCache>
                <c:formatCode>0.00</c:formatCode>
                <c:ptCount val="18"/>
                <c:pt idx="1">
                  <c:v>2.00335294117647</c:v>
                </c:pt>
                <c:pt idx="2">
                  <c:v>1.99995238095238</c:v>
                </c:pt>
                <c:pt idx="3">
                  <c:v>1.99583333333333</c:v>
                </c:pt>
                <c:pt idx="4">
                  <c:v>2.00958333333333</c:v>
                </c:pt>
                <c:pt idx="5">
                  <c:v>2.02829166666667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TBIL!$H$3:$H$20</c:f>
              <c:numCache>
                <c:formatCode>0.00</c:formatCode>
                <c:ptCount val="18"/>
                <c:pt idx="1">
                  <c:v>2.237</c:v>
                </c:pt>
                <c:pt idx="2">
                  <c:v>2.254</c:v>
                </c:pt>
                <c:pt idx="3">
                  <c:v>2.255</c:v>
                </c:pt>
                <c:pt idx="4">
                  <c:v>2.261</c:v>
                </c:pt>
                <c:pt idx="5">
                  <c:v>2.248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TBIL!$I$3:$I$20</c:f>
              <c:numCache>
                <c:formatCode>0.00</c:formatCode>
                <c:ptCount val="18"/>
                <c:pt idx="2">
                  <c:v>2.14</c:v>
                </c:pt>
                <c:pt idx="3">
                  <c:v>2.15</c:v>
                </c:pt>
                <c:pt idx="4">
                  <c:v>2.11</c:v>
                </c:pt>
                <c:pt idx="5">
                  <c:v>2.19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TBIL!$J$3:$J$20</c:f>
              <c:numCache>
                <c:formatCode>0.00</c:formatCode>
                <c:ptCount val="18"/>
                <c:pt idx="1">
                  <c:v>2.3</c:v>
                </c:pt>
                <c:pt idx="2">
                  <c:v>2.3</c:v>
                </c:pt>
                <c:pt idx="3">
                  <c:v>2.3</c:v>
                </c:pt>
                <c:pt idx="4">
                  <c:v>2.3</c:v>
                </c:pt>
                <c:pt idx="5">
                  <c:v>2.3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TBIL!$K$3:$K$20</c:f>
              <c:numCache>
                <c:formatCode>0.00</c:formatCode>
                <c:ptCount val="18"/>
                <c:pt idx="2">
                  <c:v>2.14285714285714</c:v>
                </c:pt>
                <c:pt idx="3">
                  <c:v>2.09230769230769</c:v>
                </c:pt>
                <c:pt idx="4">
                  <c:v>2.11428571428571</c:v>
                </c:pt>
                <c:pt idx="5">
                  <c:v>2.1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TBIL!$L$2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TBIL!$L$3:$L$20</c:f>
              <c:numCache>
                <c:formatCode>0.0</c:formatCode>
                <c:ptCount val="18"/>
                <c:pt idx="0">
                  <c:v>2.2</c:v>
                </c:pt>
                <c:pt idx="1">
                  <c:v>2.2</c:v>
                </c:pt>
                <c:pt idx="2">
                  <c:v>2.2</c:v>
                </c:pt>
                <c:pt idx="3">
                  <c:v>2.2</c:v>
                </c:pt>
                <c:pt idx="4">
                  <c:v>2.2</c:v>
                </c:pt>
                <c:pt idx="5">
                  <c:v>2.2</c:v>
                </c:pt>
                <c:pt idx="6">
                  <c:v>2.2</c:v>
                </c:pt>
                <c:pt idx="7">
                  <c:v>2.2</c:v>
                </c:pt>
                <c:pt idx="8">
                  <c:v>2.2</c:v>
                </c:pt>
                <c:pt idx="9">
                  <c:v>2.2</c:v>
                </c:pt>
                <c:pt idx="10">
                  <c:v>2.2</c:v>
                </c:pt>
                <c:pt idx="11">
                  <c:v>2.2</c:v>
                </c:pt>
                <c:pt idx="12">
                  <c:v>2.2</c:v>
                </c:pt>
                <c:pt idx="13">
                  <c:v>2.2</c:v>
                </c:pt>
                <c:pt idx="14">
                  <c:v>2.2</c:v>
                </c:pt>
                <c:pt idx="15">
                  <c:v>2.2</c:v>
                </c:pt>
                <c:pt idx="16">
                  <c:v>2.2</c:v>
                </c:pt>
                <c:pt idx="17">
                  <c:v>2.2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TBIL!$M$2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TBIL!$M$3:$M$20</c:f>
              <c:numCache>
                <c:formatCode>0.00</c:formatCode>
                <c:ptCount val="18"/>
                <c:pt idx="0">
                  <c:v>2.21378809869376</c:v>
                </c:pt>
                <c:pt idx="1">
                  <c:v>2.17953721077472</c:v>
                </c:pt>
                <c:pt idx="2">
                  <c:v>2.17892761904762</c:v>
                </c:pt>
                <c:pt idx="3">
                  <c:v>2.1701986852329</c:v>
                </c:pt>
                <c:pt idx="4">
                  <c:v>2.16918097107325</c:v>
                </c:pt>
                <c:pt idx="5">
                  <c:v>2.18234538682565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TBIL!$N$2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TBIL!$N$3:$N$20</c:f>
              <c:numCache>
                <c:formatCode>0.00</c:formatCode>
                <c:ptCount val="18"/>
                <c:pt idx="0">
                  <c:v>0.0444992743105956</c:v>
                </c:pt>
                <c:pt idx="1">
                  <c:v>0.296647058823529</c:v>
                </c:pt>
                <c:pt idx="2">
                  <c:v>0.300047619047619</c:v>
                </c:pt>
                <c:pt idx="3">
                  <c:v>0.304166666666667</c:v>
                </c:pt>
                <c:pt idx="4">
                  <c:v>0.290416666666667</c:v>
                </c:pt>
                <c:pt idx="5">
                  <c:v>0.271708333333333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TBIL!$O$2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TBIL!$O$3:$O$20</c:f>
              <c:numCache>
                <c:formatCode>0.0</c:formatCode>
                <c:ptCount val="1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TBIL!$P$2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TBIL!$P$3:$P$20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45856"/>
        <c:axId val="209147776"/>
      </c:lineChart>
      <c:catAx>
        <c:axId val="209145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9147776"/>
        <c:crosses val="autoZero"/>
        <c:auto val="0"/>
        <c:lblAlgn val="ctr"/>
        <c:lblOffset val="100"/>
        <c:tickLblSkip val="1"/>
        <c:noMultiLvlLbl val="0"/>
      </c:catAx>
      <c:valAx>
        <c:axId val="209147776"/>
        <c:scaling>
          <c:orientation val="minMax"/>
          <c:max val="2.8"/>
          <c:min val="1.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9145856"/>
        <c:crosses val="autoZero"/>
        <c:crossBetween val="between"/>
        <c:majorUnit val="0.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3965802971"/>
          <c:y val="0.117841824533528"/>
          <c:w val="0.159326612835815"/>
          <c:h val="0.8710680115779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64278736567893"/>
          <c:y val="0.0839632283697317"/>
          <c:w val="0.717164256164417"/>
          <c:h val="0.805763065356023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TP!$B$3:$B$20</c:f>
              <c:numCache>
                <c:formatCode>0.00</c:formatCode>
                <c:ptCount val="18"/>
                <c:pt idx="1">
                  <c:v>6.4825</c:v>
                </c:pt>
                <c:pt idx="2">
                  <c:v>6.497</c:v>
                </c:pt>
                <c:pt idx="3">
                  <c:v>6.485</c:v>
                </c:pt>
                <c:pt idx="4">
                  <c:v>6.47222222222222</c:v>
                </c:pt>
                <c:pt idx="5">
                  <c:v>6.48227272727273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TP!$C$3:$C$20</c:f>
              <c:numCache>
                <c:formatCode>0.00</c:formatCode>
                <c:ptCount val="18"/>
                <c:pt idx="0">
                  <c:v>6.50196721311475</c:v>
                </c:pt>
                <c:pt idx="1">
                  <c:v>6.5</c:v>
                </c:pt>
                <c:pt idx="2">
                  <c:v>6.48886075949367</c:v>
                </c:pt>
                <c:pt idx="3">
                  <c:v>6.4479746835443</c:v>
                </c:pt>
                <c:pt idx="4">
                  <c:v>6.4510989010989</c:v>
                </c:pt>
                <c:pt idx="5">
                  <c:v>6.4330487804878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TP!$D$3:$D$20</c:f>
              <c:numCache>
                <c:formatCode>0.00</c:formatCode>
                <c:ptCount val="18"/>
                <c:pt idx="0">
                  <c:v>6.42384615384615</c:v>
                </c:pt>
                <c:pt idx="1">
                  <c:v>6.40642857142857</c:v>
                </c:pt>
                <c:pt idx="2">
                  <c:v>6.494375</c:v>
                </c:pt>
                <c:pt idx="3">
                  <c:v>6.47166666666667</c:v>
                </c:pt>
                <c:pt idx="4">
                  <c:v>6.4575</c:v>
                </c:pt>
                <c:pt idx="5">
                  <c:v>6.4545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TP!$E$3:$E$20</c:f>
              <c:numCache>
                <c:formatCode>0.00</c:formatCode>
                <c:ptCount val="18"/>
                <c:pt idx="1">
                  <c:v>6.4</c:v>
                </c:pt>
                <c:pt idx="2">
                  <c:v>6.431</c:v>
                </c:pt>
                <c:pt idx="3">
                  <c:v>6.422</c:v>
                </c:pt>
                <c:pt idx="4">
                  <c:v>6.435</c:v>
                </c:pt>
                <c:pt idx="5" c:formatCode="0.00_ ">
                  <c:v>6.444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TP!$F$3:$F$20</c:f>
              <c:numCache>
                <c:formatCode>0.00</c:formatCode>
                <c:ptCount val="18"/>
                <c:pt idx="2">
                  <c:v>6.5</c:v>
                </c:pt>
                <c:pt idx="3">
                  <c:v>6.55454545454545</c:v>
                </c:pt>
                <c:pt idx="4">
                  <c:v>6.50769230769231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TP!$G$3:$G$20</c:f>
              <c:numCache>
                <c:formatCode>0.00</c:formatCode>
                <c:ptCount val="18"/>
                <c:pt idx="1">
                  <c:v>6.44841176470588</c:v>
                </c:pt>
                <c:pt idx="2">
                  <c:v>6.44595238095238</c:v>
                </c:pt>
                <c:pt idx="3">
                  <c:v>6.45691666666667</c:v>
                </c:pt>
                <c:pt idx="4">
                  <c:v>6.44517391304348</c:v>
                </c:pt>
                <c:pt idx="5">
                  <c:v>6.44470833333333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TP!$H$3:$H$20</c:f>
              <c:numCache>
                <c:formatCode>0.00</c:formatCode>
                <c:ptCount val="18"/>
                <c:pt idx="1">
                  <c:v>6.514</c:v>
                </c:pt>
                <c:pt idx="2">
                  <c:v>6.513</c:v>
                </c:pt>
                <c:pt idx="3">
                  <c:v>6.515</c:v>
                </c:pt>
                <c:pt idx="4">
                  <c:v>6.507</c:v>
                </c:pt>
                <c:pt idx="5">
                  <c:v>6.503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TP!$I$3:$I$20</c:f>
              <c:numCache>
                <c:formatCode>0.00</c:formatCode>
                <c:ptCount val="18"/>
                <c:pt idx="2">
                  <c:v>6.57</c:v>
                </c:pt>
                <c:pt idx="3">
                  <c:v>6.58</c:v>
                </c:pt>
                <c:pt idx="4">
                  <c:v>6.57</c:v>
                </c:pt>
                <c:pt idx="5">
                  <c:v>6.57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TP!$J$3:$J$20</c:f>
              <c:numCache>
                <c:formatCode>0.00</c:formatCode>
                <c:ptCount val="18"/>
                <c:pt idx="1">
                  <c:v>6.55</c:v>
                </c:pt>
                <c:pt idx="2">
                  <c:v>6.54</c:v>
                </c:pt>
                <c:pt idx="3">
                  <c:v>6.55</c:v>
                </c:pt>
                <c:pt idx="4">
                  <c:v>6.55</c:v>
                </c:pt>
                <c:pt idx="5">
                  <c:v>6.56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TP!$K$3:$K$20</c:f>
              <c:numCache>
                <c:formatCode>0.00</c:formatCode>
                <c:ptCount val="18"/>
                <c:pt idx="2">
                  <c:v>6.58571428571428</c:v>
                </c:pt>
                <c:pt idx="3">
                  <c:v>6.66923076923077</c:v>
                </c:pt>
                <c:pt idx="4">
                  <c:v>6.56428571428571</c:v>
                </c:pt>
                <c:pt idx="5">
                  <c:v>6.50714285714286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TP!$L$3:$L$20</c:f>
              <c:numCache>
                <c:formatCode>0.0</c:formatCode>
                <c:ptCount val="18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6.5</c:v>
                </c:pt>
                <c:pt idx="17">
                  <c:v>6.5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TP!$M$2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TP!$M$3:$M$20</c:f>
              <c:numCache>
                <c:formatCode>0.00</c:formatCode>
                <c:ptCount val="18"/>
                <c:pt idx="0">
                  <c:v>6.46290668348045</c:v>
                </c:pt>
                <c:pt idx="1">
                  <c:v>6.47162004801921</c:v>
                </c:pt>
                <c:pt idx="2">
                  <c:v>6.50659024261603</c:v>
                </c:pt>
                <c:pt idx="3">
                  <c:v>6.51523342406539</c:v>
                </c:pt>
                <c:pt idx="4">
                  <c:v>6.49599730583426</c:v>
                </c:pt>
                <c:pt idx="5">
                  <c:v>6.48874141091519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TP!$N$2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TP!$N$3:$N$20</c:f>
              <c:numCache>
                <c:formatCode>0.00</c:formatCode>
                <c:ptCount val="18"/>
                <c:pt idx="0">
                  <c:v>0.0781210592685992</c:v>
                </c:pt>
                <c:pt idx="1">
                  <c:v>0.149999999999999</c:v>
                </c:pt>
                <c:pt idx="2">
                  <c:v>0.154714285714284</c:v>
                </c:pt>
                <c:pt idx="3">
                  <c:v>0.24723076923077</c:v>
                </c:pt>
                <c:pt idx="4">
                  <c:v>0.135000000000001</c:v>
                </c:pt>
                <c:pt idx="5">
                  <c:v>0.136951219512197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TP!$O$2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TP!$O$3:$O$20</c:f>
              <c:numCache>
                <c:formatCode>0.0</c:formatCode>
                <c:ptCount val="18"/>
                <c:pt idx="0">
                  <c:v>6.3</c:v>
                </c:pt>
                <c:pt idx="1">
                  <c:v>6.3</c:v>
                </c:pt>
                <c:pt idx="2">
                  <c:v>6.3</c:v>
                </c:pt>
                <c:pt idx="3">
                  <c:v>6.3</c:v>
                </c:pt>
                <c:pt idx="4">
                  <c:v>6.3</c:v>
                </c:pt>
                <c:pt idx="5">
                  <c:v>6.3</c:v>
                </c:pt>
                <c:pt idx="6">
                  <c:v>6.3</c:v>
                </c:pt>
                <c:pt idx="7">
                  <c:v>6.3</c:v>
                </c:pt>
                <c:pt idx="8">
                  <c:v>6.3</c:v>
                </c:pt>
                <c:pt idx="9">
                  <c:v>6.3</c:v>
                </c:pt>
                <c:pt idx="10">
                  <c:v>6.3</c:v>
                </c:pt>
                <c:pt idx="11">
                  <c:v>6.3</c:v>
                </c:pt>
                <c:pt idx="12">
                  <c:v>6.3</c:v>
                </c:pt>
                <c:pt idx="13">
                  <c:v>6.3</c:v>
                </c:pt>
                <c:pt idx="14">
                  <c:v>6.3</c:v>
                </c:pt>
                <c:pt idx="15">
                  <c:v>6.3</c:v>
                </c:pt>
                <c:pt idx="16">
                  <c:v>6.3</c:v>
                </c:pt>
                <c:pt idx="17">
                  <c:v>6.3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TP!$P$2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TP!$P$3:$P$20</c:f>
              <c:numCache>
                <c:formatCode>0.0</c:formatCode>
                <c:ptCount val="1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09792"/>
        <c:axId val="208228352"/>
      </c:lineChart>
      <c:catAx>
        <c:axId val="208209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8228352"/>
        <c:crosses val="autoZero"/>
        <c:auto val="0"/>
        <c:lblAlgn val="ctr"/>
        <c:lblOffset val="100"/>
        <c:tickLblSkip val="1"/>
        <c:noMultiLvlLbl val="0"/>
      </c:catAx>
      <c:valAx>
        <c:axId val="208228352"/>
        <c:scaling>
          <c:orientation val="minMax"/>
          <c:max val="6.9"/>
          <c:min val="6.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82097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3"/>
          <c:y val="0.130719160104987"/>
          <c:w val="0.160365060411987"/>
          <c:h val="0.8431401844000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64278736567893"/>
          <c:y val="0.0839632283697317"/>
          <c:w val="0.717164256164417"/>
          <c:h val="0.805763065356023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ALB!$B$3:$B$20</c:f>
              <c:numCache>
                <c:formatCode>0.00</c:formatCode>
                <c:ptCount val="18"/>
                <c:pt idx="1">
                  <c:v>4.009</c:v>
                </c:pt>
                <c:pt idx="2">
                  <c:v>4.0205</c:v>
                </c:pt>
                <c:pt idx="3">
                  <c:v>4.00833333333333</c:v>
                </c:pt>
                <c:pt idx="4">
                  <c:v>4.00611111111111</c:v>
                </c:pt>
                <c:pt idx="5">
                  <c:v>4.01272727272727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ALB!$C$3:$C$20</c:f>
              <c:numCache>
                <c:formatCode>0.00</c:formatCode>
                <c:ptCount val="18"/>
                <c:pt idx="0">
                  <c:v>4.00666666666667</c:v>
                </c:pt>
                <c:pt idx="1">
                  <c:v>4.00662337662338</c:v>
                </c:pt>
                <c:pt idx="2">
                  <c:v>3.99641025641026</c:v>
                </c:pt>
                <c:pt idx="3">
                  <c:v>3.97594936708861</c:v>
                </c:pt>
                <c:pt idx="4">
                  <c:v>3.97717391304348</c:v>
                </c:pt>
                <c:pt idx="5">
                  <c:v>3.97710526315789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ALB!$D$3:$D$20</c:f>
              <c:numCache>
                <c:formatCode>0.00</c:formatCode>
                <c:ptCount val="18"/>
                <c:pt idx="0">
                  <c:v>3.96071428571429</c:v>
                </c:pt>
                <c:pt idx="1">
                  <c:v>3.93176470588235</c:v>
                </c:pt>
                <c:pt idx="2">
                  <c:v>3.92210526315789</c:v>
                </c:pt>
                <c:pt idx="3">
                  <c:v>3.92611111111111</c:v>
                </c:pt>
                <c:pt idx="4">
                  <c:v>3.958125</c:v>
                </c:pt>
                <c:pt idx="5">
                  <c:v>3.98888888888889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ALB!$E$3:$E$20</c:f>
              <c:numCache>
                <c:formatCode>0.00</c:formatCode>
                <c:ptCount val="18"/>
                <c:pt idx="1">
                  <c:v>3.982</c:v>
                </c:pt>
                <c:pt idx="2">
                  <c:v>3.973</c:v>
                </c:pt>
                <c:pt idx="3">
                  <c:v>3.986</c:v>
                </c:pt>
                <c:pt idx="4">
                  <c:v>4.008</c:v>
                </c:pt>
                <c:pt idx="5" c:formatCode="0.00_ ">
                  <c:v>3.993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ALB!$F$3:$F$20</c:f>
              <c:numCache>
                <c:formatCode>0.00</c:formatCode>
                <c:ptCount val="18"/>
                <c:pt idx="2">
                  <c:v>3.9</c:v>
                </c:pt>
                <c:pt idx="3">
                  <c:v>3.95454545454545</c:v>
                </c:pt>
                <c:pt idx="4">
                  <c:v>3.96923076923077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ALB!$G$3:$G$20</c:f>
              <c:numCache>
                <c:formatCode>0.00</c:formatCode>
                <c:ptCount val="18"/>
                <c:pt idx="1">
                  <c:v>3.91735294117647</c:v>
                </c:pt>
                <c:pt idx="2">
                  <c:v>3.90147619047619</c:v>
                </c:pt>
                <c:pt idx="3">
                  <c:v>3.907</c:v>
                </c:pt>
                <c:pt idx="4">
                  <c:v>3.905125</c:v>
                </c:pt>
                <c:pt idx="5">
                  <c:v>3.93604166666667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ALB!$H$3:$H$20</c:f>
              <c:numCache>
                <c:formatCode>0.00</c:formatCode>
                <c:ptCount val="18"/>
                <c:pt idx="1">
                  <c:v>4.025</c:v>
                </c:pt>
                <c:pt idx="2">
                  <c:v>4.023</c:v>
                </c:pt>
                <c:pt idx="3">
                  <c:v>4.01</c:v>
                </c:pt>
                <c:pt idx="4">
                  <c:v>3.99</c:v>
                </c:pt>
                <c:pt idx="5">
                  <c:v>3.991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ALB!$I$3:$I$20</c:f>
              <c:numCache>
                <c:formatCode>0.00</c:formatCode>
                <c:ptCount val="18"/>
                <c:pt idx="2">
                  <c:v>4</c:v>
                </c:pt>
                <c:pt idx="3">
                  <c:v>4.05</c:v>
                </c:pt>
                <c:pt idx="4">
                  <c:v>4.05</c:v>
                </c:pt>
                <c:pt idx="5">
                  <c:v>4.05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ALB!$J$3:$J$20</c:f>
              <c:numCache>
                <c:formatCode>0.00</c:formatCode>
                <c:ptCount val="18"/>
                <c:pt idx="1">
                  <c:v>4</c:v>
                </c:pt>
                <c:pt idx="2">
                  <c:v>3.98</c:v>
                </c:pt>
                <c:pt idx="3">
                  <c:v>3.96</c:v>
                </c:pt>
                <c:pt idx="4">
                  <c:v>3.95</c:v>
                </c:pt>
                <c:pt idx="5">
                  <c:v>3.95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ALB!$K$3:$K$20</c:f>
              <c:numCache>
                <c:formatCode>0.00</c:formatCode>
                <c:ptCount val="18"/>
                <c:pt idx="2">
                  <c:v>4.03571428571429</c:v>
                </c:pt>
                <c:pt idx="3">
                  <c:v>4.05384615384615</c:v>
                </c:pt>
                <c:pt idx="4">
                  <c:v>4.05714285714286</c:v>
                </c:pt>
                <c:pt idx="5">
                  <c:v>4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ALB!$L$3:$L$20</c:f>
              <c:numCache>
                <c:formatCode>0.0</c:formatCode>
                <c:ptCount val="1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ALB!$M$2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ALB!$M$3:$M$20</c:f>
              <c:numCache>
                <c:formatCode>0.00</c:formatCode>
                <c:ptCount val="18"/>
                <c:pt idx="0">
                  <c:v>3.98369047619048</c:v>
                </c:pt>
                <c:pt idx="1">
                  <c:v>3.98167728909746</c:v>
                </c:pt>
                <c:pt idx="2">
                  <c:v>3.97522059957586</c:v>
                </c:pt>
                <c:pt idx="3">
                  <c:v>3.98317854199247</c:v>
                </c:pt>
                <c:pt idx="4">
                  <c:v>3.98709086505282</c:v>
                </c:pt>
                <c:pt idx="5">
                  <c:v>3.98875145460453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ALB!$N$2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ALB!$N$3:$N$20</c:f>
              <c:numCache>
                <c:formatCode>0.00</c:formatCode>
                <c:ptCount val="18"/>
                <c:pt idx="0">
                  <c:v>0.0459523809523819</c:v>
                </c:pt>
                <c:pt idx="1">
                  <c:v>0.10764705882353</c:v>
                </c:pt>
                <c:pt idx="2">
                  <c:v>0.135714285714287</c:v>
                </c:pt>
                <c:pt idx="3">
                  <c:v>0.146846153846154</c:v>
                </c:pt>
                <c:pt idx="4">
                  <c:v>0.152017857142858</c:v>
                </c:pt>
                <c:pt idx="5">
                  <c:v>0.113958333333333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ALB!$O$2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ALB!$O$3:$O$20</c:f>
              <c:numCache>
                <c:formatCode>0.0</c:formatCode>
                <c:ptCount val="18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3.8</c:v>
                </c:pt>
                <c:pt idx="13">
                  <c:v>3.8</c:v>
                </c:pt>
                <c:pt idx="14">
                  <c:v>3.8</c:v>
                </c:pt>
                <c:pt idx="15">
                  <c:v>3.8</c:v>
                </c:pt>
                <c:pt idx="16">
                  <c:v>3.8</c:v>
                </c:pt>
                <c:pt idx="17">
                  <c:v>3.8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ALB!$P$2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ALB!$P$3:$P$20</c:f>
              <c:numCache>
                <c:formatCode>0.0</c:formatCode>
                <c:ptCount val="18"/>
                <c:pt idx="0">
                  <c:v>4.2</c:v>
                </c:pt>
                <c:pt idx="1">
                  <c:v>4.2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4.2</c:v>
                </c:pt>
                <c:pt idx="10">
                  <c:v>4.2</c:v>
                </c:pt>
                <c:pt idx="11">
                  <c:v>4.2</c:v>
                </c:pt>
                <c:pt idx="12">
                  <c:v>4.2</c:v>
                </c:pt>
                <c:pt idx="13">
                  <c:v>4.2</c:v>
                </c:pt>
                <c:pt idx="14">
                  <c:v>4.2</c:v>
                </c:pt>
                <c:pt idx="15">
                  <c:v>4.2</c:v>
                </c:pt>
                <c:pt idx="16">
                  <c:v>4.2</c:v>
                </c:pt>
                <c:pt idx="17">
                  <c:v>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22720"/>
        <c:axId val="208624640"/>
      </c:lineChart>
      <c:catAx>
        <c:axId val="20862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8624640"/>
        <c:crosses val="autoZero"/>
        <c:auto val="0"/>
        <c:lblAlgn val="ctr"/>
        <c:lblOffset val="100"/>
        <c:tickLblSkip val="1"/>
        <c:noMultiLvlLbl val="0"/>
      </c:catAx>
      <c:valAx>
        <c:axId val="208624640"/>
        <c:scaling>
          <c:orientation val="minMax"/>
          <c:max val="4.4"/>
          <c:min val="3.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8622720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3"/>
          <c:y val="0.130719160104987"/>
          <c:w val="0.160365060411987"/>
          <c:h val="0.8431401844000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8729139922978"/>
          <c:y val="0.076158940397351"/>
          <c:w val="0.698331193838254"/>
          <c:h val="0.731788079470201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CRP!$B$3:$B$20</c:f>
              <c:numCache>
                <c:formatCode>0.000</c:formatCode>
                <c:ptCount val="18"/>
                <c:pt idx="1">
                  <c:v>2.111</c:v>
                </c:pt>
                <c:pt idx="2">
                  <c:v>2.122</c:v>
                </c:pt>
                <c:pt idx="3">
                  <c:v>2.09944444444444</c:v>
                </c:pt>
                <c:pt idx="4">
                  <c:v>2.10666666666667</c:v>
                </c:pt>
                <c:pt idx="5">
                  <c:v>2.09454545454545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CRP!$C$3:$C$20</c:f>
              <c:numCache>
                <c:formatCode>0.000</c:formatCode>
                <c:ptCount val="18"/>
                <c:pt idx="0">
                  <c:v>2.03</c:v>
                </c:pt>
                <c:pt idx="1">
                  <c:v>2.07973684210526</c:v>
                </c:pt>
                <c:pt idx="2">
                  <c:v>2.07626506024096</c:v>
                </c:pt>
                <c:pt idx="3">
                  <c:v>2.03512820512821</c:v>
                </c:pt>
                <c:pt idx="4">
                  <c:v>2.00401785714286</c:v>
                </c:pt>
                <c:pt idx="5">
                  <c:v>2.03871794871795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CRP!$D$3:$D$20</c:f>
              <c:numCache>
                <c:formatCode>0.000</c:formatCode>
                <c:ptCount val="18"/>
                <c:pt idx="0">
                  <c:v>2.10778571428571</c:v>
                </c:pt>
                <c:pt idx="1">
                  <c:v>2.11125</c:v>
                </c:pt>
                <c:pt idx="2">
                  <c:v>2.12871428571429</c:v>
                </c:pt>
                <c:pt idx="3">
                  <c:v>2.106875</c:v>
                </c:pt>
                <c:pt idx="4">
                  <c:v>2.097</c:v>
                </c:pt>
                <c:pt idx="5">
                  <c:v>2.08777777777778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CRP!$E$3:$E$20</c:f>
              <c:numCache>
                <c:formatCode>0.000</c:formatCode>
                <c:ptCount val="18"/>
                <c:pt idx="1">
                  <c:v>2.003</c:v>
                </c:pt>
                <c:pt idx="2">
                  <c:v>2.041</c:v>
                </c:pt>
                <c:pt idx="3">
                  <c:v>2.025</c:v>
                </c:pt>
                <c:pt idx="4" c:formatCode="General">
                  <c:v>2.023</c:v>
                </c:pt>
                <c:pt idx="5">
                  <c:v>2.044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CRP!$F$3:$F$20</c:f>
              <c:numCache>
                <c:formatCode>0.000</c:formatCode>
                <c:ptCount val="18"/>
                <c:pt idx="2">
                  <c:v>2.13</c:v>
                </c:pt>
                <c:pt idx="3">
                  <c:v>2.07454545454545</c:v>
                </c:pt>
                <c:pt idx="4">
                  <c:v>1.98923076923077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CRP!$G$3:$G$20</c:f>
              <c:numCache>
                <c:formatCode>0.000</c:formatCode>
                <c:ptCount val="18"/>
                <c:pt idx="1">
                  <c:v>2.12994117647059</c:v>
                </c:pt>
                <c:pt idx="2">
                  <c:v>2.12533333333333</c:v>
                </c:pt>
                <c:pt idx="3">
                  <c:v>2.10395833333333</c:v>
                </c:pt>
                <c:pt idx="4">
                  <c:v>2.106375</c:v>
                </c:pt>
                <c:pt idx="5">
                  <c:v>2.11025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CRP!$H$3:$H$20</c:f>
              <c:numCache>
                <c:formatCode>0.000</c:formatCode>
                <c:ptCount val="18"/>
                <c:pt idx="1">
                  <c:v>2.141</c:v>
                </c:pt>
                <c:pt idx="2">
                  <c:v>2.129</c:v>
                </c:pt>
                <c:pt idx="3">
                  <c:v>2.181</c:v>
                </c:pt>
                <c:pt idx="4">
                  <c:v>2.167</c:v>
                </c:pt>
                <c:pt idx="5">
                  <c:v>2.12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CRP!$I$3:$I$20</c:f>
              <c:numCache>
                <c:formatCode>0.000</c:formatCode>
                <c:ptCount val="18"/>
                <c:pt idx="2">
                  <c:v>2.06</c:v>
                </c:pt>
                <c:pt idx="3">
                  <c:v>2.06</c:v>
                </c:pt>
                <c:pt idx="4">
                  <c:v>2.07</c:v>
                </c:pt>
                <c:pt idx="5">
                  <c:v>2.07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CRP!$J$3:$J$20</c:f>
              <c:numCache>
                <c:formatCode>0.000</c:formatCode>
                <c:ptCount val="18"/>
                <c:pt idx="1">
                  <c:v>2.1</c:v>
                </c:pt>
                <c:pt idx="2">
                  <c:v>2.13</c:v>
                </c:pt>
                <c:pt idx="3">
                  <c:v>2.04</c:v>
                </c:pt>
                <c:pt idx="4">
                  <c:v>2.05</c:v>
                </c:pt>
                <c:pt idx="5">
                  <c:v>2.07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CRP!$K$3:$K$20</c:f>
              <c:numCache>
                <c:formatCode>0.000</c:formatCode>
                <c:ptCount val="18"/>
                <c:pt idx="2">
                  <c:v>2.06457142857143</c:v>
                </c:pt>
                <c:pt idx="3">
                  <c:v>2.07607692307692</c:v>
                </c:pt>
                <c:pt idx="4">
                  <c:v>2.13842857142857</c:v>
                </c:pt>
                <c:pt idx="5">
                  <c:v>2.06035714285714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CRP!$L$3:$L$20</c:f>
              <c:numCache>
                <c:formatCode>0.00</c:formatCode>
                <c:ptCount val="18"/>
                <c:pt idx="0">
                  <c:v>2.09</c:v>
                </c:pt>
                <c:pt idx="1">
                  <c:v>2.09</c:v>
                </c:pt>
                <c:pt idx="2">
                  <c:v>2.09</c:v>
                </c:pt>
                <c:pt idx="3">
                  <c:v>2.09</c:v>
                </c:pt>
                <c:pt idx="4">
                  <c:v>2.09</c:v>
                </c:pt>
                <c:pt idx="5">
                  <c:v>2.09</c:v>
                </c:pt>
                <c:pt idx="6">
                  <c:v>2.09</c:v>
                </c:pt>
                <c:pt idx="7">
                  <c:v>2.09</c:v>
                </c:pt>
                <c:pt idx="8">
                  <c:v>2.09</c:v>
                </c:pt>
                <c:pt idx="9">
                  <c:v>2.09</c:v>
                </c:pt>
                <c:pt idx="10">
                  <c:v>2.09</c:v>
                </c:pt>
                <c:pt idx="11">
                  <c:v>2.09</c:v>
                </c:pt>
                <c:pt idx="12">
                  <c:v>2.09</c:v>
                </c:pt>
                <c:pt idx="13">
                  <c:v>2.09</c:v>
                </c:pt>
                <c:pt idx="14">
                  <c:v>2.09</c:v>
                </c:pt>
                <c:pt idx="15">
                  <c:v>2.09</c:v>
                </c:pt>
                <c:pt idx="16">
                  <c:v>2.09</c:v>
                </c:pt>
                <c:pt idx="17">
                  <c:v>2.09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CRP!$M$2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CRP!$M$3:$M$20</c:f>
              <c:numCache>
                <c:formatCode>0.000</c:formatCode>
                <c:ptCount val="18"/>
                <c:pt idx="0">
                  <c:v>2.06889285714286</c:v>
                </c:pt>
                <c:pt idx="1">
                  <c:v>2.09656114551084</c:v>
                </c:pt>
                <c:pt idx="2">
                  <c:v>2.100688410786</c:v>
                </c:pt>
                <c:pt idx="3">
                  <c:v>2.08020283605284</c:v>
                </c:pt>
                <c:pt idx="4">
                  <c:v>2.07517188644689</c:v>
                </c:pt>
                <c:pt idx="5">
                  <c:v>2.07729425821092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CRP!$N$2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CRP!$N$3:$N$20</c:f>
              <c:numCache>
                <c:formatCode>0.000</c:formatCode>
                <c:ptCount val="18"/>
                <c:pt idx="0">
                  <c:v>0.0777857142857146</c:v>
                </c:pt>
                <c:pt idx="1">
                  <c:v>0.138</c:v>
                </c:pt>
                <c:pt idx="2">
                  <c:v>0.089</c:v>
                </c:pt>
                <c:pt idx="3">
                  <c:v>0.156</c:v>
                </c:pt>
                <c:pt idx="4">
                  <c:v>0.177769230769231</c:v>
                </c:pt>
                <c:pt idx="5">
                  <c:v>0.0812820512820509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CRP!$O$2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CRP!$O$3:$O$20</c:f>
              <c:numCache>
                <c:formatCode>General</c:formatCode>
                <c:ptCount val="18"/>
                <c:pt idx="0">
                  <c:v>1.89</c:v>
                </c:pt>
                <c:pt idx="1">
                  <c:v>1.89</c:v>
                </c:pt>
                <c:pt idx="2">
                  <c:v>1.89</c:v>
                </c:pt>
                <c:pt idx="3">
                  <c:v>1.89</c:v>
                </c:pt>
                <c:pt idx="4">
                  <c:v>1.89</c:v>
                </c:pt>
                <c:pt idx="5">
                  <c:v>1.89</c:v>
                </c:pt>
                <c:pt idx="6">
                  <c:v>1.89</c:v>
                </c:pt>
                <c:pt idx="7">
                  <c:v>1.89</c:v>
                </c:pt>
                <c:pt idx="8">
                  <c:v>1.89</c:v>
                </c:pt>
                <c:pt idx="9">
                  <c:v>1.89</c:v>
                </c:pt>
                <c:pt idx="10">
                  <c:v>1.89</c:v>
                </c:pt>
                <c:pt idx="11">
                  <c:v>1.89</c:v>
                </c:pt>
                <c:pt idx="12">
                  <c:v>1.89</c:v>
                </c:pt>
                <c:pt idx="13">
                  <c:v>1.89</c:v>
                </c:pt>
                <c:pt idx="14">
                  <c:v>1.89</c:v>
                </c:pt>
                <c:pt idx="15">
                  <c:v>1.89</c:v>
                </c:pt>
                <c:pt idx="16">
                  <c:v>1.89</c:v>
                </c:pt>
                <c:pt idx="17">
                  <c:v>1.89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CRP!$P$2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CRP!$P$3:$P$20</c:f>
              <c:numCache>
                <c:formatCode>General</c:formatCode>
                <c:ptCount val="18"/>
                <c:pt idx="0">
                  <c:v>2.29</c:v>
                </c:pt>
                <c:pt idx="1">
                  <c:v>2.29</c:v>
                </c:pt>
                <c:pt idx="2">
                  <c:v>2.29</c:v>
                </c:pt>
                <c:pt idx="3">
                  <c:v>2.29</c:v>
                </c:pt>
                <c:pt idx="4">
                  <c:v>2.29</c:v>
                </c:pt>
                <c:pt idx="5">
                  <c:v>2.29</c:v>
                </c:pt>
                <c:pt idx="6">
                  <c:v>2.29</c:v>
                </c:pt>
                <c:pt idx="7">
                  <c:v>2.29</c:v>
                </c:pt>
                <c:pt idx="8">
                  <c:v>2.29</c:v>
                </c:pt>
                <c:pt idx="9">
                  <c:v>2.29</c:v>
                </c:pt>
                <c:pt idx="10">
                  <c:v>2.29</c:v>
                </c:pt>
                <c:pt idx="11">
                  <c:v>2.29</c:v>
                </c:pt>
                <c:pt idx="12">
                  <c:v>2.29</c:v>
                </c:pt>
                <c:pt idx="13">
                  <c:v>2.29</c:v>
                </c:pt>
                <c:pt idx="14">
                  <c:v>2.29</c:v>
                </c:pt>
                <c:pt idx="15">
                  <c:v>2.29</c:v>
                </c:pt>
                <c:pt idx="16">
                  <c:v>2.29</c:v>
                </c:pt>
                <c:pt idx="17">
                  <c:v>2.29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71424"/>
        <c:axId val="209281792"/>
      </c:lineChart>
      <c:catAx>
        <c:axId val="20927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9281792"/>
        <c:crosses val="autoZero"/>
        <c:auto val="0"/>
        <c:lblAlgn val="ctr"/>
        <c:lblOffset val="100"/>
        <c:tickLblSkip val="1"/>
        <c:noMultiLvlLbl val="0"/>
      </c:catAx>
      <c:valAx>
        <c:axId val="209281792"/>
        <c:scaling>
          <c:orientation val="minMax"/>
          <c:max val="2.49"/>
          <c:min val="1.6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9271424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2849822528696"/>
          <c:y val="0.135761916857172"/>
          <c:w val="0.157894713937959"/>
          <c:h val="0.847682330031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50195471363144"/>
          <c:y val="0.0827814569536425"/>
          <c:w val="0.704811890957648"/>
          <c:h val="0.731788079470201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UA!$B$3:$B$20</c:f>
              <c:numCache>
                <c:formatCode>0.00</c:formatCode>
                <c:ptCount val="18"/>
                <c:pt idx="1">
                  <c:v>6.375</c:v>
                </c:pt>
                <c:pt idx="2">
                  <c:v>6.385</c:v>
                </c:pt>
                <c:pt idx="3">
                  <c:v>6.37222222222222</c:v>
                </c:pt>
                <c:pt idx="4">
                  <c:v>6.38333333333333</c:v>
                </c:pt>
                <c:pt idx="5">
                  <c:v>6.38181818181818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UA!$C$3:$C$20</c:f>
              <c:numCache>
                <c:formatCode>0.00</c:formatCode>
                <c:ptCount val="18"/>
                <c:pt idx="0">
                  <c:v>6.45842105263158</c:v>
                </c:pt>
                <c:pt idx="1">
                  <c:v>6.4374358974359</c:v>
                </c:pt>
                <c:pt idx="2">
                  <c:v>6.35337662337662</c:v>
                </c:pt>
                <c:pt idx="3">
                  <c:v>6.369875</c:v>
                </c:pt>
                <c:pt idx="4">
                  <c:v>6.35739583333334</c:v>
                </c:pt>
                <c:pt idx="5">
                  <c:v>6.41873417721519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UA!$D$3:$D$20</c:f>
              <c:numCache>
                <c:formatCode>0.00</c:formatCode>
                <c:ptCount val="18"/>
                <c:pt idx="0">
                  <c:v>6.38461538461539</c:v>
                </c:pt>
                <c:pt idx="1">
                  <c:v>6.34761904761905</c:v>
                </c:pt>
                <c:pt idx="2">
                  <c:v>6.37058823529412</c:v>
                </c:pt>
                <c:pt idx="3">
                  <c:v>6.38947368421053</c:v>
                </c:pt>
                <c:pt idx="4">
                  <c:v>6.39047619047619</c:v>
                </c:pt>
                <c:pt idx="5">
                  <c:v>6.45263157894737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UA!$E$3:$E$20</c:f>
              <c:numCache>
                <c:formatCode>0.00</c:formatCode>
                <c:ptCount val="18"/>
                <c:pt idx="1">
                  <c:v>6.329</c:v>
                </c:pt>
                <c:pt idx="2">
                  <c:v>6.333</c:v>
                </c:pt>
                <c:pt idx="3">
                  <c:v>6.312</c:v>
                </c:pt>
                <c:pt idx="4">
                  <c:v>6.306</c:v>
                </c:pt>
                <c:pt idx="5" c:formatCode="0.00_ ">
                  <c:v>6.299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UA!$F$3:$F$20</c:f>
              <c:numCache>
                <c:formatCode>0.00</c:formatCode>
                <c:ptCount val="18"/>
                <c:pt idx="2">
                  <c:v>6.4</c:v>
                </c:pt>
                <c:pt idx="3">
                  <c:v>6.37272727272727</c:v>
                </c:pt>
                <c:pt idx="4">
                  <c:v>6.4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UA!$G$3:$G$20</c:f>
              <c:numCache>
                <c:formatCode>0.00</c:formatCode>
                <c:ptCount val="18"/>
                <c:pt idx="1">
                  <c:v>6.49</c:v>
                </c:pt>
                <c:pt idx="2">
                  <c:v>6.4852380952381</c:v>
                </c:pt>
                <c:pt idx="3">
                  <c:v>6.425</c:v>
                </c:pt>
                <c:pt idx="4">
                  <c:v>6.4475</c:v>
                </c:pt>
                <c:pt idx="5">
                  <c:v>6.47708333333333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UA!$H$3:$H$20</c:f>
              <c:numCache>
                <c:formatCode>0.00</c:formatCode>
                <c:ptCount val="18"/>
                <c:pt idx="1">
                  <c:v>6.456</c:v>
                </c:pt>
                <c:pt idx="2">
                  <c:v>6.391</c:v>
                </c:pt>
                <c:pt idx="3">
                  <c:v>6.323</c:v>
                </c:pt>
                <c:pt idx="4">
                  <c:v>6.305</c:v>
                </c:pt>
                <c:pt idx="5">
                  <c:v>6.284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UA!$I$3:$I$20</c:f>
              <c:numCache>
                <c:formatCode>0.00</c:formatCode>
                <c:ptCount val="18"/>
                <c:pt idx="2">
                  <c:v>6.43</c:v>
                </c:pt>
                <c:pt idx="3">
                  <c:v>6.37</c:v>
                </c:pt>
                <c:pt idx="4">
                  <c:v>6.37</c:v>
                </c:pt>
                <c:pt idx="5">
                  <c:v>6.33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UA!$J$3:$J$20</c:f>
              <c:numCache>
                <c:formatCode>0.00</c:formatCode>
                <c:ptCount val="18"/>
                <c:pt idx="1">
                  <c:v>6.52</c:v>
                </c:pt>
                <c:pt idx="2">
                  <c:v>6.52</c:v>
                </c:pt>
                <c:pt idx="3">
                  <c:v>6.54</c:v>
                </c:pt>
                <c:pt idx="4">
                  <c:v>6.55</c:v>
                </c:pt>
                <c:pt idx="5">
                  <c:v>6.57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UA!$K$3:$K$20</c:f>
              <c:numCache>
                <c:formatCode>0.00</c:formatCode>
                <c:ptCount val="18"/>
                <c:pt idx="2">
                  <c:v>6.49285714285714</c:v>
                </c:pt>
                <c:pt idx="3">
                  <c:v>6.52307692307692</c:v>
                </c:pt>
                <c:pt idx="4">
                  <c:v>6.54285714285714</c:v>
                </c:pt>
                <c:pt idx="5">
                  <c:v>6.6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UA!$L$3:$L$20</c:f>
              <c:numCache>
                <c:formatCode>0.0</c:formatCode>
                <c:ptCount val="18"/>
                <c:pt idx="0">
                  <c:v>6.4</c:v>
                </c:pt>
                <c:pt idx="1">
                  <c:v>6.4</c:v>
                </c:pt>
                <c:pt idx="2">
                  <c:v>6.4</c:v>
                </c:pt>
                <c:pt idx="3">
                  <c:v>6.4</c:v>
                </c:pt>
                <c:pt idx="4">
                  <c:v>6.4</c:v>
                </c:pt>
                <c:pt idx="5">
                  <c:v>6.4</c:v>
                </c:pt>
                <c:pt idx="6">
                  <c:v>6.4</c:v>
                </c:pt>
                <c:pt idx="7">
                  <c:v>6.4</c:v>
                </c:pt>
                <c:pt idx="8">
                  <c:v>6.4</c:v>
                </c:pt>
                <c:pt idx="9">
                  <c:v>6.4</c:v>
                </c:pt>
                <c:pt idx="10">
                  <c:v>6.4</c:v>
                </c:pt>
                <c:pt idx="11">
                  <c:v>6.4</c:v>
                </c:pt>
                <c:pt idx="12">
                  <c:v>6.4</c:v>
                </c:pt>
                <c:pt idx="13">
                  <c:v>6.4</c:v>
                </c:pt>
                <c:pt idx="14">
                  <c:v>6.4</c:v>
                </c:pt>
                <c:pt idx="15">
                  <c:v>6.4</c:v>
                </c:pt>
                <c:pt idx="16">
                  <c:v>6.4</c:v>
                </c:pt>
                <c:pt idx="17">
                  <c:v>6.4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UA!$M$2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UA!$M$3:$M$20</c:f>
              <c:numCache>
                <c:formatCode>0.00</c:formatCode>
                <c:ptCount val="18"/>
                <c:pt idx="0">
                  <c:v>6.42151821862348</c:v>
                </c:pt>
                <c:pt idx="1">
                  <c:v>6.42215070643642</c:v>
                </c:pt>
                <c:pt idx="2">
                  <c:v>6.4161060096766</c:v>
                </c:pt>
                <c:pt idx="3">
                  <c:v>6.39973751022369</c:v>
                </c:pt>
                <c:pt idx="4">
                  <c:v>6.40525625</c:v>
                </c:pt>
                <c:pt idx="5">
                  <c:v>6.42369636347934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UA!$N$2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UA!$N$3:$N$20</c:f>
              <c:numCache>
                <c:formatCode>0.00</c:formatCode>
                <c:ptCount val="18"/>
                <c:pt idx="0">
                  <c:v>0.0738056680161936</c:v>
                </c:pt>
                <c:pt idx="1">
                  <c:v>0.191</c:v>
                </c:pt>
                <c:pt idx="2">
                  <c:v>0.186999999999999</c:v>
                </c:pt>
                <c:pt idx="3">
                  <c:v>0.228</c:v>
                </c:pt>
                <c:pt idx="4">
                  <c:v>0.245</c:v>
                </c:pt>
                <c:pt idx="5">
                  <c:v>0.316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UA!$O$2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UA!$O$3:$O$20</c:f>
              <c:numCache>
                <c:formatCode>0.0</c:formatCode>
                <c:ptCount val="18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  <c:pt idx="3">
                  <c:v>6.1</c:v>
                </c:pt>
                <c:pt idx="4">
                  <c:v>6.1</c:v>
                </c:pt>
                <c:pt idx="5">
                  <c:v>6.1</c:v>
                </c:pt>
                <c:pt idx="6">
                  <c:v>6.1</c:v>
                </c:pt>
                <c:pt idx="7">
                  <c:v>6.1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6.1</c:v>
                </c:pt>
                <c:pt idx="13">
                  <c:v>6.1</c:v>
                </c:pt>
                <c:pt idx="14">
                  <c:v>6.1</c:v>
                </c:pt>
                <c:pt idx="15">
                  <c:v>6.1</c:v>
                </c:pt>
                <c:pt idx="16">
                  <c:v>6.1</c:v>
                </c:pt>
                <c:pt idx="17">
                  <c:v>6.1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UA!$P$2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UA!$P$3:$P$20</c:f>
              <c:numCache>
                <c:formatCode>General</c:formatCode>
                <c:ptCount val="1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52896"/>
        <c:axId val="209554816"/>
      </c:lineChart>
      <c:catAx>
        <c:axId val="20955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9554816"/>
        <c:crosses val="autoZero"/>
        <c:auto val="0"/>
        <c:lblAlgn val="ctr"/>
        <c:lblOffset val="100"/>
        <c:tickLblSkip val="1"/>
        <c:noMultiLvlLbl val="0"/>
      </c:catAx>
      <c:valAx>
        <c:axId val="209554816"/>
        <c:scaling>
          <c:orientation val="minMax"/>
          <c:max val="7"/>
          <c:min val="5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9552896"/>
        <c:crosses val="autoZero"/>
        <c:crossBetween val="between"/>
        <c:majorUnit val="0.3"/>
        <c:minorUnit val="0.060000000000000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9246260884056"/>
          <c:y val="0.139073067479468"/>
          <c:w val="0.159948117596421"/>
          <c:h val="0.8609270332741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65362565042506"/>
          <c:y val="0.0853974525873177"/>
          <c:w val="0.705806171937228"/>
          <c:h val="0.734418092250932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BUN!$B$3:$B$20</c:f>
              <c:numCache>
                <c:formatCode>0.0</c:formatCode>
                <c:ptCount val="18"/>
                <c:pt idx="1">
                  <c:v>32.59</c:v>
                </c:pt>
                <c:pt idx="2">
                  <c:v>32.74</c:v>
                </c:pt>
                <c:pt idx="3">
                  <c:v>32.6166666666667</c:v>
                </c:pt>
                <c:pt idx="4">
                  <c:v>32.6444444444444</c:v>
                </c:pt>
                <c:pt idx="5">
                  <c:v>32.6590909090909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BUN!$C$3:$C$20</c:f>
              <c:numCache>
                <c:formatCode>0.0</c:formatCode>
                <c:ptCount val="18"/>
                <c:pt idx="0">
                  <c:v>32.8835087719298</c:v>
                </c:pt>
                <c:pt idx="1">
                  <c:v>32.7128</c:v>
                </c:pt>
                <c:pt idx="2">
                  <c:v>32.7909638554217</c:v>
                </c:pt>
                <c:pt idx="3">
                  <c:v>32.863625</c:v>
                </c:pt>
                <c:pt idx="4">
                  <c:v>32.7734782608696</c:v>
                </c:pt>
                <c:pt idx="5">
                  <c:v>32.6292207792208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BUN!$D$3:$D$20</c:f>
              <c:numCache>
                <c:formatCode>0.0</c:formatCode>
                <c:ptCount val="18"/>
                <c:pt idx="0">
                  <c:v>32.5769230769231</c:v>
                </c:pt>
                <c:pt idx="1">
                  <c:v>32.9277777777778</c:v>
                </c:pt>
                <c:pt idx="2">
                  <c:v>33.04</c:v>
                </c:pt>
                <c:pt idx="3">
                  <c:v>33.1235294117647</c:v>
                </c:pt>
                <c:pt idx="4">
                  <c:v>32.64375</c:v>
                </c:pt>
                <c:pt idx="5">
                  <c:v>32.2894736842105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BUN!$E$3:$E$20</c:f>
              <c:numCache>
                <c:formatCode>0.0</c:formatCode>
                <c:ptCount val="18"/>
                <c:pt idx="1">
                  <c:v>32.85</c:v>
                </c:pt>
                <c:pt idx="2">
                  <c:v>32.708</c:v>
                </c:pt>
                <c:pt idx="3">
                  <c:v>32.673</c:v>
                </c:pt>
                <c:pt idx="4">
                  <c:v>32.724</c:v>
                </c:pt>
                <c:pt idx="5">
                  <c:v>32.704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BUN!$F$3:$F$20</c:f>
              <c:numCache>
                <c:formatCode>0.0</c:formatCode>
                <c:ptCount val="18"/>
                <c:pt idx="2">
                  <c:v>33</c:v>
                </c:pt>
                <c:pt idx="3">
                  <c:v>32.9090909090909</c:v>
                </c:pt>
                <c:pt idx="4">
                  <c:v>33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BUN!$G$3:$G$20</c:f>
              <c:numCache>
                <c:formatCode>0.0</c:formatCode>
                <c:ptCount val="18"/>
                <c:pt idx="1">
                  <c:v>32.7023529411765</c:v>
                </c:pt>
                <c:pt idx="2">
                  <c:v>32.6395238095238</c:v>
                </c:pt>
                <c:pt idx="3">
                  <c:v>32.4220833333333</c:v>
                </c:pt>
                <c:pt idx="4">
                  <c:v>32.3370833333333</c:v>
                </c:pt>
                <c:pt idx="5">
                  <c:v>32.8320833333333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BUN!$H$3:$H$20</c:f>
              <c:numCache>
                <c:formatCode>0.0</c:formatCode>
                <c:ptCount val="18"/>
                <c:pt idx="1">
                  <c:v>32.587</c:v>
                </c:pt>
                <c:pt idx="2">
                  <c:v>32.385</c:v>
                </c:pt>
                <c:pt idx="3">
                  <c:v>32.467</c:v>
                </c:pt>
                <c:pt idx="4">
                  <c:v>32.337</c:v>
                </c:pt>
                <c:pt idx="5">
                  <c:v>32.671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BUN!$I$3:$I$20</c:f>
              <c:numCache>
                <c:formatCode>0.0</c:formatCode>
                <c:ptCount val="18"/>
                <c:pt idx="2">
                  <c:v>32.69</c:v>
                </c:pt>
                <c:pt idx="3">
                  <c:v>32.8</c:v>
                </c:pt>
                <c:pt idx="4">
                  <c:v>32.88</c:v>
                </c:pt>
                <c:pt idx="5">
                  <c:v>32.8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BUN!$J$3:$J$20</c:f>
              <c:numCache>
                <c:formatCode>0.0</c:formatCode>
                <c:ptCount val="18"/>
                <c:pt idx="1">
                  <c:v>33.27</c:v>
                </c:pt>
                <c:pt idx="2">
                  <c:v>33.48</c:v>
                </c:pt>
                <c:pt idx="3">
                  <c:v>33.61</c:v>
                </c:pt>
                <c:pt idx="4">
                  <c:v>34.13</c:v>
                </c:pt>
                <c:pt idx="5">
                  <c:v>34.19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BUN!$K$3:$K$20</c:f>
              <c:numCache>
                <c:formatCode>0.0</c:formatCode>
                <c:ptCount val="18"/>
                <c:pt idx="2">
                  <c:v>33.5785714285714</c:v>
                </c:pt>
                <c:pt idx="3">
                  <c:v>33.3461538461538</c:v>
                </c:pt>
                <c:pt idx="4">
                  <c:v>33.4785714285714</c:v>
                </c:pt>
                <c:pt idx="5">
                  <c:v>33.6928571428571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BUN!$L$3:$L$20</c:f>
              <c:numCache>
                <c:formatCode>0.0</c:formatCode>
                <c:ptCount val="18"/>
                <c:pt idx="0">
                  <c:v>32.8</c:v>
                </c:pt>
                <c:pt idx="1">
                  <c:v>32.8</c:v>
                </c:pt>
                <c:pt idx="2">
                  <c:v>32.8</c:v>
                </c:pt>
                <c:pt idx="3">
                  <c:v>32.8</c:v>
                </c:pt>
                <c:pt idx="4">
                  <c:v>32.8</c:v>
                </c:pt>
                <c:pt idx="5">
                  <c:v>32.8</c:v>
                </c:pt>
                <c:pt idx="6">
                  <c:v>32.8</c:v>
                </c:pt>
                <c:pt idx="7">
                  <c:v>32.8</c:v>
                </c:pt>
                <c:pt idx="8">
                  <c:v>32.8</c:v>
                </c:pt>
                <c:pt idx="9">
                  <c:v>32.8</c:v>
                </c:pt>
                <c:pt idx="10">
                  <c:v>32.8</c:v>
                </c:pt>
                <c:pt idx="11">
                  <c:v>32.8</c:v>
                </c:pt>
                <c:pt idx="12">
                  <c:v>32.8</c:v>
                </c:pt>
                <c:pt idx="13">
                  <c:v>32.8</c:v>
                </c:pt>
                <c:pt idx="14">
                  <c:v>32.8</c:v>
                </c:pt>
                <c:pt idx="15">
                  <c:v>32.8</c:v>
                </c:pt>
                <c:pt idx="16">
                  <c:v>32.8</c:v>
                </c:pt>
                <c:pt idx="17">
                  <c:v>32.8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BUN!$M$2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BUN!$M$3:$M$20</c:f>
              <c:numCache>
                <c:formatCode>0.0</c:formatCode>
                <c:ptCount val="18"/>
                <c:pt idx="0">
                  <c:v>32.7302159244265</c:v>
                </c:pt>
                <c:pt idx="1">
                  <c:v>32.805704388422</c:v>
                </c:pt>
                <c:pt idx="2">
                  <c:v>32.9052059093517</c:v>
                </c:pt>
                <c:pt idx="3">
                  <c:v>32.883114916701</c:v>
                </c:pt>
                <c:pt idx="4">
                  <c:v>32.8948327467219</c:v>
                </c:pt>
                <c:pt idx="5">
                  <c:v>32.9408584276347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BUN!$N$2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BUN!$N$3:$N$20</c:f>
              <c:numCache>
                <c:formatCode>0.0</c:formatCode>
                <c:ptCount val="18"/>
                <c:pt idx="0">
                  <c:v>0.30658569500676</c:v>
                </c:pt>
                <c:pt idx="1">
                  <c:v>0.683</c:v>
                </c:pt>
                <c:pt idx="2">
                  <c:v>1.19357142857143</c:v>
                </c:pt>
                <c:pt idx="3">
                  <c:v>1.18791666666666</c:v>
                </c:pt>
                <c:pt idx="4">
                  <c:v>1.793</c:v>
                </c:pt>
                <c:pt idx="5">
                  <c:v>1.90052631578947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BUN!$O$2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BUN!$O$3:$O$20</c:f>
              <c:numCache>
                <c:formatCode>General</c:formatCode>
                <c:ptCount val="18"/>
                <c:pt idx="0">
                  <c:v>30.8</c:v>
                </c:pt>
                <c:pt idx="1">
                  <c:v>30.8</c:v>
                </c:pt>
                <c:pt idx="2">
                  <c:v>30.8</c:v>
                </c:pt>
                <c:pt idx="3">
                  <c:v>30.8</c:v>
                </c:pt>
                <c:pt idx="4">
                  <c:v>30.8</c:v>
                </c:pt>
                <c:pt idx="5">
                  <c:v>30.8</c:v>
                </c:pt>
                <c:pt idx="6">
                  <c:v>30.8</c:v>
                </c:pt>
                <c:pt idx="7">
                  <c:v>30.8</c:v>
                </c:pt>
                <c:pt idx="8">
                  <c:v>30.8</c:v>
                </c:pt>
                <c:pt idx="9">
                  <c:v>30.8</c:v>
                </c:pt>
                <c:pt idx="10">
                  <c:v>30.8</c:v>
                </c:pt>
                <c:pt idx="11">
                  <c:v>30.8</c:v>
                </c:pt>
                <c:pt idx="12">
                  <c:v>30.8</c:v>
                </c:pt>
                <c:pt idx="13">
                  <c:v>30.8</c:v>
                </c:pt>
                <c:pt idx="14">
                  <c:v>30.8</c:v>
                </c:pt>
                <c:pt idx="15">
                  <c:v>30.8</c:v>
                </c:pt>
                <c:pt idx="16">
                  <c:v>30.8</c:v>
                </c:pt>
                <c:pt idx="17">
                  <c:v>30.8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BUN!$P$2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BUN!$P$3:$P$20</c:f>
              <c:numCache>
                <c:formatCode>General</c:formatCode>
                <c:ptCount val="18"/>
                <c:pt idx="0">
                  <c:v>34.8</c:v>
                </c:pt>
                <c:pt idx="1">
                  <c:v>34.8</c:v>
                </c:pt>
                <c:pt idx="2">
                  <c:v>34.8</c:v>
                </c:pt>
                <c:pt idx="3">
                  <c:v>34.8</c:v>
                </c:pt>
                <c:pt idx="4">
                  <c:v>34.8</c:v>
                </c:pt>
                <c:pt idx="5">
                  <c:v>34.8</c:v>
                </c:pt>
                <c:pt idx="6">
                  <c:v>34.8</c:v>
                </c:pt>
                <c:pt idx="7">
                  <c:v>34.8</c:v>
                </c:pt>
                <c:pt idx="8">
                  <c:v>34.8</c:v>
                </c:pt>
                <c:pt idx="9">
                  <c:v>34.8</c:v>
                </c:pt>
                <c:pt idx="10">
                  <c:v>34.8</c:v>
                </c:pt>
                <c:pt idx="11">
                  <c:v>34.8</c:v>
                </c:pt>
                <c:pt idx="12">
                  <c:v>34.8</c:v>
                </c:pt>
                <c:pt idx="13">
                  <c:v>34.8</c:v>
                </c:pt>
                <c:pt idx="14">
                  <c:v>34.8</c:v>
                </c:pt>
                <c:pt idx="15">
                  <c:v>34.8</c:v>
                </c:pt>
                <c:pt idx="16">
                  <c:v>34.8</c:v>
                </c:pt>
                <c:pt idx="17">
                  <c:v>34.8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46976"/>
        <c:axId val="126048896"/>
      </c:lineChart>
      <c:catAx>
        <c:axId val="126046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6048896"/>
        <c:crosses val="autoZero"/>
        <c:auto val="0"/>
        <c:lblAlgn val="ctr"/>
        <c:lblOffset val="100"/>
        <c:tickLblSkip val="1"/>
        <c:noMultiLvlLbl val="0"/>
      </c:catAx>
      <c:valAx>
        <c:axId val="126048896"/>
        <c:scaling>
          <c:orientation val="minMax"/>
          <c:max val="36.8"/>
          <c:min val="28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604697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798956201138669"/>
          <c:y val="0.139535058117739"/>
          <c:w val="0.178851439073332"/>
          <c:h val="0.84053280839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1979479622404"/>
          <c:y val="0.0730898195627523"/>
          <c:w val="0.697943882767238"/>
          <c:h val="0.730898195627537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CRE!$B$3:$B$20</c:f>
              <c:numCache>
                <c:formatCode>0.000</c:formatCode>
                <c:ptCount val="18"/>
                <c:pt idx="1">
                  <c:v>2.8295</c:v>
                </c:pt>
                <c:pt idx="2">
                  <c:v>2.837</c:v>
                </c:pt>
                <c:pt idx="3">
                  <c:v>2.84333333333333</c:v>
                </c:pt>
                <c:pt idx="4">
                  <c:v>2.83777777777778</c:v>
                </c:pt>
                <c:pt idx="5">
                  <c:v>2.83545454545455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CRE!$C$3:$C$20</c:f>
              <c:numCache>
                <c:formatCode>0.000</c:formatCode>
                <c:ptCount val="18"/>
                <c:pt idx="0">
                  <c:v>2.86685185185185</c:v>
                </c:pt>
                <c:pt idx="1">
                  <c:v>2.86083333333334</c:v>
                </c:pt>
                <c:pt idx="2">
                  <c:v>2.87105263157895</c:v>
                </c:pt>
                <c:pt idx="3">
                  <c:v>2.86311688311689</c:v>
                </c:pt>
                <c:pt idx="4">
                  <c:v>2.85</c:v>
                </c:pt>
                <c:pt idx="5">
                  <c:v>2.904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CRE!$D$3:$D$20</c:f>
              <c:numCache>
                <c:formatCode>0.000</c:formatCode>
                <c:ptCount val="18"/>
                <c:pt idx="0">
                  <c:v>2.90363636363636</c:v>
                </c:pt>
                <c:pt idx="1">
                  <c:v>2.88111111111111</c:v>
                </c:pt>
                <c:pt idx="2">
                  <c:v>2.87941176470588</c:v>
                </c:pt>
                <c:pt idx="3">
                  <c:v>2.87055555555556</c:v>
                </c:pt>
                <c:pt idx="4">
                  <c:v>2.87111111111111</c:v>
                </c:pt>
                <c:pt idx="5">
                  <c:v>2.878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CRE!$E$3:$E$20</c:f>
              <c:numCache>
                <c:formatCode>0.000</c:formatCode>
                <c:ptCount val="18"/>
                <c:pt idx="1">
                  <c:v>2.867</c:v>
                </c:pt>
                <c:pt idx="2">
                  <c:v>2.854</c:v>
                </c:pt>
                <c:pt idx="3">
                  <c:v>2.849</c:v>
                </c:pt>
                <c:pt idx="4" c:formatCode="General">
                  <c:v>2.854</c:v>
                </c:pt>
                <c:pt idx="5">
                  <c:v>2.843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CRE!$F$3:$F$20</c:f>
              <c:numCache>
                <c:formatCode>0.000</c:formatCode>
                <c:ptCount val="18"/>
                <c:pt idx="2">
                  <c:v>2.85</c:v>
                </c:pt>
                <c:pt idx="3">
                  <c:v>2.81454545454545</c:v>
                </c:pt>
                <c:pt idx="4">
                  <c:v>2.79307692307692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CRE!$G$3:$G$20</c:f>
              <c:numCache>
                <c:formatCode>0.000</c:formatCode>
                <c:ptCount val="18"/>
                <c:pt idx="1">
                  <c:v>2.81082352941176</c:v>
                </c:pt>
                <c:pt idx="2">
                  <c:v>2.81347619047619</c:v>
                </c:pt>
                <c:pt idx="3">
                  <c:v>2.81513043478261</c:v>
                </c:pt>
                <c:pt idx="4">
                  <c:v>2.84090909090909</c:v>
                </c:pt>
                <c:pt idx="5">
                  <c:v>2.81493333333333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CRE!$H$3:$H$20</c:f>
              <c:numCache>
                <c:formatCode>0.000</c:formatCode>
                <c:ptCount val="18"/>
                <c:pt idx="1">
                  <c:v>2.906</c:v>
                </c:pt>
                <c:pt idx="2">
                  <c:v>2.876</c:v>
                </c:pt>
                <c:pt idx="3">
                  <c:v>2.822</c:v>
                </c:pt>
                <c:pt idx="4">
                  <c:v>2.795</c:v>
                </c:pt>
                <c:pt idx="5">
                  <c:v>2.767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CRE!$I$3:$I$20</c:f>
              <c:numCache>
                <c:formatCode>0.000</c:formatCode>
                <c:ptCount val="18"/>
                <c:pt idx="2">
                  <c:v>2.85</c:v>
                </c:pt>
                <c:pt idx="3">
                  <c:v>2.84</c:v>
                </c:pt>
                <c:pt idx="4">
                  <c:v>2.85</c:v>
                </c:pt>
                <c:pt idx="5">
                  <c:v>2.85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CRE!$J$3:$J$20</c:f>
              <c:numCache>
                <c:formatCode>0.000</c:formatCode>
                <c:ptCount val="18"/>
                <c:pt idx="1">
                  <c:v>2.87</c:v>
                </c:pt>
                <c:pt idx="2">
                  <c:v>2.86</c:v>
                </c:pt>
                <c:pt idx="3">
                  <c:v>2.86</c:v>
                </c:pt>
                <c:pt idx="4">
                  <c:v>2.84</c:v>
                </c:pt>
                <c:pt idx="5">
                  <c:v>2.84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CRE!$K$3:$K$20</c:f>
              <c:numCache>
                <c:formatCode>0.000</c:formatCode>
                <c:ptCount val="18"/>
                <c:pt idx="2">
                  <c:v>2.87642857142857</c:v>
                </c:pt>
                <c:pt idx="3">
                  <c:v>2.87307692307692</c:v>
                </c:pt>
                <c:pt idx="4">
                  <c:v>2.87461538461538</c:v>
                </c:pt>
                <c:pt idx="5">
                  <c:v>2.85428571428571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CRE!$L$2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CRE!$L$3:$L$20</c:f>
              <c:numCache>
                <c:formatCode>0.00</c:formatCode>
                <c:ptCount val="18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2.84</c:v>
                </c:pt>
                <c:pt idx="7">
                  <c:v>2.84</c:v>
                </c:pt>
                <c:pt idx="8">
                  <c:v>2.84</c:v>
                </c:pt>
                <c:pt idx="9">
                  <c:v>2.84</c:v>
                </c:pt>
                <c:pt idx="10">
                  <c:v>2.84</c:v>
                </c:pt>
                <c:pt idx="11">
                  <c:v>2.84</c:v>
                </c:pt>
                <c:pt idx="12">
                  <c:v>2.84</c:v>
                </c:pt>
                <c:pt idx="13">
                  <c:v>2.84</c:v>
                </c:pt>
                <c:pt idx="14">
                  <c:v>2.84</c:v>
                </c:pt>
                <c:pt idx="15">
                  <c:v>2.84</c:v>
                </c:pt>
                <c:pt idx="16">
                  <c:v>2.84</c:v>
                </c:pt>
                <c:pt idx="17">
                  <c:v>2.84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CRE!$M$2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ysDash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CRE!$M$3:$M$20</c:f>
              <c:numCache>
                <c:formatCode>0.000</c:formatCode>
                <c:ptCount val="18"/>
                <c:pt idx="0">
                  <c:v>2.88524410774411</c:v>
                </c:pt>
                <c:pt idx="1">
                  <c:v>2.86075256769374</c:v>
                </c:pt>
                <c:pt idx="2">
                  <c:v>2.85673691581896</c:v>
                </c:pt>
                <c:pt idx="3">
                  <c:v>2.84507585844108</c:v>
                </c:pt>
                <c:pt idx="4">
                  <c:v>2.84064902874903</c:v>
                </c:pt>
                <c:pt idx="5">
                  <c:v>2.84296373256373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CRE!$N$2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CRE!$N$3:$N$20</c:f>
              <c:numCache>
                <c:formatCode>0.000</c:formatCode>
                <c:ptCount val="18"/>
                <c:pt idx="0">
                  <c:v>0.0367845117845116</c:v>
                </c:pt>
                <c:pt idx="1">
                  <c:v>0.0951764705882354</c:v>
                </c:pt>
                <c:pt idx="2">
                  <c:v>0.0659355742296919</c:v>
                </c:pt>
                <c:pt idx="3">
                  <c:v>0.0585314685314686</c:v>
                </c:pt>
                <c:pt idx="4">
                  <c:v>0.0815384615384613</c:v>
                </c:pt>
                <c:pt idx="5">
                  <c:v>0.137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CRE!$O$2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CRE!$O$3:$O$20</c:f>
              <c:numCache>
                <c:formatCode>General</c:formatCode>
                <c:ptCount val="18"/>
                <c:pt idx="0">
                  <c:v>2.64</c:v>
                </c:pt>
                <c:pt idx="1">
                  <c:v>2.64</c:v>
                </c:pt>
                <c:pt idx="2">
                  <c:v>2.64</c:v>
                </c:pt>
                <c:pt idx="3">
                  <c:v>2.64</c:v>
                </c:pt>
                <c:pt idx="4">
                  <c:v>2.64</c:v>
                </c:pt>
                <c:pt idx="5">
                  <c:v>2.64</c:v>
                </c:pt>
                <c:pt idx="6">
                  <c:v>2.64</c:v>
                </c:pt>
                <c:pt idx="7">
                  <c:v>2.64</c:v>
                </c:pt>
                <c:pt idx="8">
                  <c:v>2.64</c:v>
                </c:pt>
                <c:pt idx="9">
                  <c:v>2.64</c:v>
                </c:pt>
                <c:pt idx="10">
                  <c:v>2.64</c:v>
                </c:pt>
                <c:pt idx="11">
                  <c:v>2.64</c:v>
                </c:pt>
                <c:pt idx="12">
                  <c:v>2.64</c:v>
                </c:pt>
                <c:pt idx="13">
                  <c:v>2.64</c:v>
                </c:pt>
                <c:pt idx="14">
                  <c:v>2.64</c:v>
                </c:pt>
                <c:pt idx="15">
                  <c:v>2.64</c:v>
                </c:pt>
                <c:pt idx="16">
                  <c:v>2.64</c:v>
                </c:pt>
                <c:pt idx="17">
                  <c:v>2.64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CRE!$P$2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CRE!$P$3:$P$20</c:f>
              <c:numCache>
                <c:formatCode>General</c:formatCode>
                <c:ptCount val="18"/>
                <c:pt idx="0">
                  <c:v>3.04</c:v>
                </c:pt>
                <c:pt idx="1">
                  <c:v>3.04</c:v>
                </c:pt>
                <c:pt idx="2">
                  <c:v>3.04</c:v>
                </c:pt>
                <c:pt idx="3">
                  <c:v>3.04</c:v>
                </c:pt>
                <c:pt idx="4">
                  <c:v>3.04</c:v>
                </c:pt>
                <c:pt idx="5">
                  <c:v>3.04</c:v>
                </c:pt>
                <c:pt idx="6">
                  <c:v>3.04</c:v>
                </c:pt>
                <c:pt idx="7">
                  <c:v>3.04</c:v>
                </c:pt>
                <c:pt idx="8">
                  <c:v>3.04</c:v>
                </c:pt>
                <c:pt idx="9">
                  <c:v>3.04</c:v>
                </c:pt>
                <c:pt idx="10">
                  <c:v>3.04</c:v>
                </c:pt>
                <c:pt idx="11">
                  <c:v>3.04</c:v>
                </c:pt>
                <c:pt idx="12">
                  <c:v>3.04</c:v>
                </c:pt>
                <c:pt idx="13">
                  <c:v>3.04</c:v>
                </c:pt>
                <c:pt idx="14">
                  <c:v>3.04</c:v>
                </c:pt>
                <c:pt idx="15">
                  <c:v>3.04</c:v>
                </c:pt>
                <c:pt idx="16">
                  <c:v>3.04</c:v>
                </c:pt>
                <c:pt idx="17">
                  <c:v>3.04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9312"/>
        <c:axId val="126779776"/>
      </c:lineChart>
      <c:catAx>
        <c:axId val="126749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</a:p>
        </c:txPr>
        <c:crossAx val="126779776"/>
        <c:crosses val="autoZero"/>
        <c:auto val="0"/>
        <c:lblAlgn val="ctr"/>
        <c:lblOffset val="100"/>
        <c:tickLblSkip val="1"/>
        <c:noMultiLvlLbl val="0"/>
      </c:catAx>
      <c:valAx>
        <c:axId val="126779776"/>
        <c:scaling>
          <c:orientation val="minMax"/>
          <c:max val="3.24"/>
          <c:min val="2.4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</a:p>
        </c:txPr>
        <c:crossAx val="12674931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07763032052819"/>
          <c:y val="0.119980596955985"/>
          <c:w val="0.169665950847054"/>
          <c:h val="0.8372105060294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40447834454758"/>
          <c:y val="0.0891938250428853"/>
          <c:w val="0.731452255923906"/>
          <c:h val="0.76843910806175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AST!$B$3:$B$20</c:f>
              <c:numCache>
                <c:formatCode>0.0</c:formatCode>
                <c:ptCount val="18"/>
                <c:pt idx="1">
                  <c:v>89.85</c:v>
                </c:pt>
                <c:pt idx="2">
                  <c:v>90.25</c:v>
                </c:pt>
                <c:pt idx="3">
                  <c:v>89.8888888888889</c:v>
                </c:pt>
                <c:pt idx="4">
                  <c:v>90</c:v>
                </c:pt>
                <c:pt idx="5">
                  <c:v>90.5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AST!$C$3:$C$20</c:f>
              <c:numCache>
                <c:formatCode>0.0</c:formatCode>
                <c:ptCount val="18"/>
                <c:pt idx="0">
                  <c:v>91.5310344827587</c:v>
                </c:pt>
                <c:pt idx="1">
                  <c:v>90.9884615384616</c:v>
                </c:pt>
                <c:pt idx="2">
                  <c:v>91.1707317073171</c:v>
                </c:pt>
                <c:pt idx="3">
                  <c:v>91.0417721518988</c:v>
                </c:pt>
                <c:pt idx="4">
                  <c:v>90.9969387755102</c:v>
                </c:pt>
                <c:pt idx="5">
                  <c:v>90.5475609756098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AST!$D$3:$D$20</c:f>
              <c:numCache>
                <c:formatCode>0.0</c:formatCode>
                <c:ptCount val="18"/>
                <c:pt idx="0">
                  <c:v>87.9230769230769</c:v>
                </c:pt>
                <c:pt idx="1">
                  <c:v>89.5833333333333</c:v>
                </c:pt>
                <c:pt idx="2">
                  <c:v>88.6428571428571</c:v>
                </c:pt>
                <c:pt idx="3">
                  <c:v>90.2</c:v>
                </c:pt>
                <c:pt idx="4">
                  <c:v>90.4285714285714</c:v>
                </c:pt>
                <c:pt idx="5">
                  <c:v>90.6190476190476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AST!$E$3:$E$20</c:f>
              <c:numCache>
                <c:formatCode>0.0</c:formatCode>
                <c:ptCount val="18"/>
                <c:pt idx="1">
                  <c:v>87.583</c:v>
                </c:pt>
                <c:pt idx="2">
                  <c:v>87.425</c:v>
                </c:pt>
                <c:pt idx="3">
                  <c:v>87.869</c:v>
                </c:pt>
                <c:pt idx="4">
                  <c:v>87.71</c:v>
                </c:pt>
                <c:pt idx="5">
                  <c:v>87.661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AST!$F$3:$F$20</c:f>
              <c:numCache>
                <c:formatCode>0.0</c:formatCode>
                <c:ptCount val="18"/>
                <c:pt idx="2">
                  <c:v>90</c:v>
                </c:pt>
                <c:pt idx="3">
                  <c:v>88.5454545454545</c:v>
                </c:pt>
                <c:pt idx="4">
                  <c:v>88.2307692307692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AST!$G$3:$G$20</c:f>
              <c:numCache>
                <c:formatCode>0.0</c:formatCode>
                <c:ptCount val="18"/>
                <c:pt idx="1">
                  <c:v>90.3882352941176</c:v>
                </c:pt>
                <c:pt idx="2">
                  <c:v>89.2857142857143</c:v>
                </c:pt>
                <c:pt idx="3">
                  <c:v>88.2391304347826</c:v>
                </c:pt>
                <c:pt idx="4">
                  <c:v>90.0333333333333</c:v>
                </c:pt>
                <c:pt idx="5">
                  <c:v>89.2809523809524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AST!$H$3:$H$20</c:f>
              <c:numCache>
                <c:formatCode>0.0</c:formatCode>
                <c:ptCount val="18"/>
                <c:pt idx="1">
                  <c:v>88.911</c:v>
                </c:pt>
                <c:pt idx="2">
                  <c:v>88.576</c:v>
                </c:pt>
                <c:pt idx="3">
                  <c:v>88.882</c:v>
                </c:pt>
                <c:pt idx="4">
                  <c:v>89.102</c:v>
                </c:pt>
                <c:pt idx="5">
                  <c:v>88.902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AST!$I$3:$I$20</c:f>
              <c:numCache>
                <c:formatCode>0.0</c:formatCode>
                <c:ptCount val="18"/>
                <c:pt idx="2">
                  <c:v>90.59</c:v>
                </c:pt>
                <c:pt idx="3">
                  <c:v>90.95</c:v>
                </c:pt>
                <c:pt idx="4">
                  <c:v>91.11</c:v>
                </c:pt>
                <c:pt idx="5">
                  <c:v>91.14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AST!$J$3:$J$20</c:f>
              <c:numCache>
                <c:formatCode>0.0</c:formatCode>
                <c:ptCount val="18"/>
                <c:pt idx="1">
                  <c:v>89.96</c:v>
                </c:pt>
                <c:pt idx="2">
                  <c:v>90.02</c:v>
                </c:pt>
                <c:pt idx="3">
                  <c:v>90.02</c:v>
                </c:pt>
                <c:pt idx="4">
                  <c:v>90.67</c:v>
                </c:pt>
                <c:pt idx="5">
                  <c:v>90.48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AST!$K$3:$K$20</c:f>
              <c:numCache>
                <c:formatCode>0.0</c:formatCode>
                <c:ptCount val="18"/>
                <c:pt idx="2">
                  <c:v>89</c:v>
                </c:pt>
                <c:pt idx="3">
                  <c:v>89.4615384615385</c:v>
                </c:pt>
                <c:pt idx="4">
                  <c:v>89.5</c:v>
                </c:pt>
                <c:pt idx="5">
                  <c:v>91.1538461538462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AST!$L$3:$L$20</c:f>
              <c:numCache>
                <c:formatCode>General</c:formatCode>
                <c:ptCount val="18"/>
                <c:pt idx="0">
                  <c:v>91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91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AST!$M$2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AST!$M$3:$M$20</c:f>
              <c:numCache>
                <c:formatCode>0.0</c:formatCode>
                <c:ptCount val="18"/>
                <c:pt idx="0">
                  <c:v>89.7270557029178</c:v>
                </c:pt>
                <c:pt idx="1">
                  <c:v>89.6091471665589</c:v>
                </c:pt>
                <c:pt idx="2">
                  <c:v>89.4960303135889</c:v>
                </c:pt>
                <c:pt idx="3">
                  <c:v>89.5097784482563</c:v>
                </c:pt>
                <c:pt idx="4">
                  <c:v>89.7781612768184</c:v>
                </c:pt>
                <c:pt idx="5">
                  <c:v>90.0316007921618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AST!$N$2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AST!$N$3:$N$20</c:f>
              <c:numCache>
                <c:formatCode>0.0</c:formatCode>
                <c:ptCount val="18"/>
                <c:pt idx="0">
                  <c:v>3.60795755968174</c:v>
                </c:pt>
                <c:pt idx="1">
                  <c:v>3.40546153846157</c:v>
                </c:pt>
                <c:pt idx="2">
                  <c:v>3.74573170731709</c:v>
                </c:pt>
                <c:pt idx="3">
                  <c:v>3.17277215189875</c:v>
                </c:pt>
                <c:pt idx="4">
                  <c:v>3.74573170731709</c:v>
                </c:pt>
                <c:pt idx="5">
                  <c:v>3.49284615384616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AST!$O$2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AST!$O$3:$O$20</c:f>
              <c:numCache>
                <c:formatCode>General</c:formatCode>
                <c:ptCount val="18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  <c:pt idx="9">
                  <c:v>86</c:v>
                </c:pt>
                <c:pt idx="10">
                  <c:v>86</c:v>
                </c:pt>
                <c:pt idx="11">
                  <c:v>86</c:v>
                </c:pt>
                <c:pt idx="12">
                  <c:v>86</c:v>
                </c:pt>
                <c:pt idx="13">
                  <c:v>86</c:v>
                </c:pt>
                <c:pt idx="14">
                  <c:v>86</c:v>
                </c:pt>
                <c:pt idx="15">
                  <c:v>86</c:v>
                </c:pt>
                <c:pt idx="16">
                  <c:v>86</c:v>
                </c:pt>
                <c:pt idx="17">
                  <c:v>86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AST!$P$2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AST!$P$3:$P$20</c:f>
              <c:numCache>
                <c:formatCode>General</c:formatCode>
                <c:ptCount val="18"/>
                <c:pt idx="0">
                  <c:v>96</c:v>
                </c:pt>
                <c:pt idx="1">
                  <c:v>96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  <c:pt idx="17">
                  <c:v>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23904"/>
        <c:axId val="126925824"/>
      </c:lineChart>
      <c:catAx>
        <c:axId val="126923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6925824"/>
        <c:crosses val="autoZero"/>
        <c:auto val="0"/>
        <c:lblAlgn val="ctr"/>
        <c:lblOffset val="100"/>
        <c:tickLblSkip val="1"/>
        <c:noMultiLvlLbl val="0"/>
      </c:catAx>
      <c:valAx>
        <c:axId val="126925824"/>
        <c:scaling>
          <c:orientation val="minMax"/>
          <c:max val="101"/>
          <c:min val="8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6923904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33276689917473"/>
          <c:y val="0.113333916593759"/>
          <c:w val="0.158792818272849"/>
          <c:h val="0.840002916302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40447834454758"/>
          <c:y val="0.0891938250428853"/>
          <c:w val="0.731452255923906"/>
          <c:h val="0.76843910806175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ALT!$B$3:$B$20</c:f>
              <c:numCache>
                <c:formatCode>0.0</c:formatCode>
                <c:ptCount val="18"/>
                <c:pt idx="1">
                  <c:v>82.2</c:v>
                </c:pt>
                <c:pt idx="2">
                  <c:v>82.15</c:v>
                </c:pt>
                <c:pt idx="3">
                  <c:v>82.0555555555556</c:v>
                </c:pt>
                <c:pt idx="4">
                  <c:v>82.1666666666667</c:v>
                </c:pt>
                <c:pt idx="5">
                  <c:v>82.2727272727273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ALT!$C$3:$C$20</c:f>
              <c:numCache>
                <c:formatCode>0.0</c:formatCode>
                <c:ptCount val="18"/>
                <c:pt idx="0">
                  <c:v>84.1982456140351</c:v>
                </c:pt>
                <c:pt idx="1">
                  <c:v>82.6511904761904</c:v>
                </c:pt>
                <c:pt idx="2">
                  <c:v>82.7477777777778</c:v>
                </c:pt>
                <c:pt idx="3">
                  <c:v>83.6896103896104</c:v>
                </c:pt>
                <c:pt idx="4">
                  <c:v>84.1693877551021</c:v>
                </c:pt>
                <c:pt idx="5">
                  <c:v>84.0938271604938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ALT!$D$3:$D$20</c:f>
              <c:numCache>
                <c:formatCode>0.0</c:formatCode>
                <c:ptCount val="18"/>
                <c:pt idx="0">
                  <c:v>83.7142857142857</c:v>
                </c:pt>
                <c:pt idx="1">
                  <c:v>83.9047619047619</c:v>
                </c:pt>
                <c:pt idx="2">
                  <c:v>84.2</c:v>
                </c:pt>
                <c:pt idx="3">
                  <c:v>83.8888888888889</c:v>
                </c:pt>
                <c:pt idx="4">
                  <c:v>84.3333333333333</c:v>
                </c:pt>
                <c:pt idx="5">
                  <c:v>84.25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ALT!$E$3:$E$20</c:f>
              <c:numCache>
                <c:formatCode>0.0</c:formatCode>
                <c:ptCount val="18"/>
                <c:pt idx="1">
                  <c:v>81.9</c:v>
                </c:pt>
                <c:pt idx="2">
                  <c:v>82.011</c:v>
                </c:pt>
                <c:pt idx="3">
                  <c:v>82.205</c:v>
                </c:pt>
                <c:pt idx="4">
                  <c:v>83.011</c:v>
                </c:pt>
                <c:pt idx="5">
                  <c:v>82.544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ALT!$F$3:$F$20</c:f>
              <c:numCache>
                <c:formatCode>0.0</c:formatCode>
                <c:ptCount val="18"/>
                <c:pt idx="2">
                  <c:v>80</c:v>
                </c:pt>
                <c:pt idx="3">
                  <c:v>79.6363636363636</c:v>
                </c:pt>
                <c:pt idx="4">
                  <c:v>79.6923076923077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ALT!$G$3:$G$20</c:f>
              <c:numCache>
                <c:formatCode>0.0</c:formatCode>
                <c:ptCount val="18"/>
                <c:pt idx="1">
                  <c:v>80.6647058823529</c:v>
                </c:pt>
                <c:pt idx="2">
                  <c:v>80.9238095238095</c:v>
                </c:pt>
                <c:pt idx="3">
                  <c:v>80.9166666666667</c:v>
                </c:pt>
                <c:pt idx="4">
                  <c:v>81.1333333333333</c:v>
                </c:pt>
                <c:pt idx="5">
                  <c:v>81.625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ALT!$H$3:$H$20</c:f>
              <c:numCache>
                <c:formatCode>0.0</c:formatCode>
                <c:ptCount val="18"/>
                <c:pt idx="1">
                  <c:v>83.096</c:v>
                </c:pt>
                <c:pt idx="2">
                  <c:v>83.086</c:v>
                </c:pt>
                <c:pt idx="3">
                  <c:v>83.178</c:v>
                </c:pt>
                <c:pt idx="4">
                  <c:v>83.21</c:v>
                </c:pt>
                <c:pt idx="5">
                  <c:v>83.535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ALT!$I$3:$I$20</c:f>
              <c:numCache>
                <c:formatCode>0.0</c:formatCode>
                <c:ptCount val="18"/>
                <c:pt idx="2">
                  <c:v>82.32</c:v>
                </c:pt>
                <c:pt idx="3">
                  <c:v>82.64</c:v>
                </c:pt>
                <c:pt idx="4">
                  <c:v>83.22</c:v>
                </c:pt>
                <c:pt idx="5">
                  <c:v>82.43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ALT!$J$3:$J$20</c:f>
              <c:numCache>
                <c:formatCode>0.0</c:formatCode>
                <c:ptCount val="18"/>
                <c:pt idx="1">
                  <c:v>82.6</c:v>
                </c:pt>
                <c:pt idx="2">
                  <c:v>82.32</c:v>
                </c:pt>
                <c:pt idx="3">
                  <c:v>82.36</c:v>
                </c:pt>
                <c:pt idx="4">
                  <c:v>82.83</c:v>
                </c:pt>
                <c:pt idx="5">
                  <c:v>82.58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ALT!$K$3:$K$20</c:f>
              <c:numCache>
                <c:formatCode>0.0</c:formatCode>
                <c:ptCount val="18"/>
                <c:pt idx="2">
                  <c:v>82.5384615384615</c:v>
                </c:pt>
                <c:pt idx="3">
                  <c:v>82.8461538461538</c:v>
                </c:pt>
                <c:pt idx="4">
                  <c:v>82.5714285714286</c:v>
                </c:pt>
                <c:pt idx="5">
                  <c:v>82.6923076923077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ALT!$L$3:$L$20</c:f>
              <c:numCache>
                <c:formatCode>0</c:formatCode>
                <c:ptCount val="18"/>
                <c:pt idx="0">
                  <c:v>82</c:v>
                </c:pt>
                <c:pt idx="1">
                  <c:v>82</c:v>
                </c:pt>
                <c:pt idx="2">
                  <c:v>82</c:v>
                </c:pt>
                <c:pt idx="3">
                  <c:v>82</c:v>
                </c:pt>
                <c:pt idx="4">
                  <c:v>82</c:v>
                </c:pt>
                <c:pt idx="5">
                  <c:v>82</c:v>
                </c:pt>
                <c:pt idx="6">
                  <c:v>82</c:v>
                </c:pt>
                <c:pt idx="7">
                  <c:v>82</c:v>
                </c:pt>
                <c:pt idx="8">
                  <c:v>82</c:v>
                </c:pt>
                <c:pt idx="9">
                  <c:v>82</c:v>
                </c:pt>
                <c:pt idx="10">
                  <c:v>82</c:v>
                </c:pt>
                <c:pt idx="11">
                  <c:v>82</c:v>
                </c:pt>
                <c:pt idx="12">
                  <c:v>82</c:v>
                </c:pt>
                <c:pt idx="13">
                  <c:v>82</c:v>
                </c:pt>
                <c:pt idx="14">
                  <c:v>82</c:v>
                </c:pt>
                <c:pt idx="15">
                  <c:v>82</c:v>
                </c:pt>
                <c:pt idx="16">
                  <c:v>82</c:v>
                </c:pt>
                <c:pt idx="17">
                  <c:v>82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ALT!$M$2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ALT!$M$3:$M$20</c:f>
              <c:numCache>
                <c:formatCode>0.0</c:formatCode>
                <c:ptCount val="18"/>
                <c:pt idx="0">
                  <c:v>83.9562656641604</c:v>
                </c:pt>
                <c:pt idx="1">
                  <c:v>82.4309511804722</c:v>
                </c:pt>
                <c:pt idx="2">
                  <c:v>82.2297048840049</c:v>
                </c:pt>
                <c:pt idx="3">
                  <c:v>82.3416238983239</c:v>
                </c:pt>
                <c:pt idx="4">
                  <c:v>82.6337457352172</c:v>
                </c:pt>
                <c:pt idx="5">
                  <c:v>82.8914291250588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ALT!$N$2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ALT!$N$3:$N$20</c:f>
              <c:numCache>
                <c:formatCode>0.0</c:formatCode>
                <c:ptCount val="18"/>
                <c:pt idx="0">
                  <c:v>0.483959899749379</c:v>
                </c:pt>
                <c:pt idx="1">
                  <c:v>3.24005602240896</c:v>
                </c:pt>
                <c:pt idx="2">
                  <c:v>4.2</c:v>
                </c:pt>
                <c:pt idx="3">
                  <c:v>4.25252525252525</c:v>
                </c:pt>
                <c:pt idx="4">
                  <c:v>4.64102564102564</c:v>
                </c:pt>
                <c:pt idx="5">
                  <c:v>2.62499999999999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ALT!$O$2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ALT!$O$3:$O$20</c:f>
              <c:numCache>
                <c:formatCode>General</c:formatCode>
                <c:ptCount val="18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ALT!$P$2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ALT!$P$3:$P$20</c:f>
              <c:numCache>
                <c:formatCode>General</c:formatCode>
                <c:ptCount val="18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87</c:v>
                </c:pt>
                <c:pt idx="14">
                  <c:v>87</c:v>
                </c:pt>
                <c:pt idx="15">
                  <c:v>87</c:v>
                </c:pt>
                <c:pt idx="16">
                  <c:v>87</c:v>
                </c:pt>
                <c:pt idx="17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25920"/>
        <c:axId val="127027456"/>
      </c:lineChart>
      <c:catAx>
        <c:axId val="12702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7027456"/>
        <c:crosses val="autoZero"/>
        <c:auto val="0"/>
        <c:lblAlgn val="ctr"/>
        <c:lblOffset val="100"/>
        <c:tickLblSkip val="1"/>
        <c:noMultiLvlLbl val="0"/>
      </c:catAx>
      <c:valAx>
        <c:axId val="127027456"/>
        <c:scaling>
          <c:orientation val="minMax"/>
          <c:max val="92"/>
          <c:min val="7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702592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43209567"/>
          <c:y val="0.113333789798014"/>
          <c:w val="0.158792762369672"/>
          <c:h val="0.867821971018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86627964758581"/>
          <c:y val="0.0850341901386116"/>
          <c:w val="0.693543655595498"/>
          <c:h val="0.734695402797603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K!$B$3:$B$20</c:f>
              <c:numCache>
                <c:formatCode>0.00</c:formatCode>
                <c:ptCount val="18"/>
                <c:pt idx="1">
                  <c:v>5.29</c:v>
                </c:pt>
                <c:pt idx="2">
                  <c:v>5.2845</c:v>
                </c:pt>
                <c:pt idx="3">
                  <c:v>5.29555555555556</c:v>
                </c:pt>
                <c:pt idx="4">
                  <c:v>5.28777777777778</c:v>
                </c:pt>
                <c:pt idx="5">
                  <c:v>5.27954545454546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K!$C$3:$C$20</c:f>
              <c:numCache>
                <c:formatCode>0.00</c:formatCode>
                <c:ptCount val="18"/>
                <c:pt idx="0">
                  <c:v>5.29857142857143</c:v>
                </c:pt>
                <c:pt idx="1">
                  <c:v>5.29573333333333</c:v>
                </c:pt>
                <c:pt idx="2">
                  <c:v>5.28567901234568</c:v>
                </c:pt>
                <c:pt idx="3">
                  <c:v>5.29511904761905</c:v>
                </c:pt>
                <c:pt idx="4">
                  <c:v>5.29126213592233</c:v>
                </c:pt>
                <c:pt idx="5">
                  <c:v>5.29428571428572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K!$D$3:$D$20</c:f>
              <c:numCache>
                <c:formatCode>0.00</c:formatCode>
                <c:ptCount val="18"/>
                <c:pt idx="0">
                  <c:v>5.29454545454545</c:v>
                </c:pt>
                <c:pt idx="1">
                  <c:v>5.30588235294118</c:v>
                </c:pt>
                <c:pt idx="2">
                  <c:v>5.29733333333333</c:v>
                </c:pt>
                <c:pt idx="3">
                  <c:v>5.28666666666667</c:v>
                </c:pt>
                <c:pt idx="4">
                  <c:v>5.28333333333333</c:v>
                </c:pt>
                <c:pt idx="5">
                  <c:v>5.31461538461538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K!$E$3:$E$20</c:f>
              <c:numCache>
                <c:formatCode>0.00</c:formatCode>
                <c:ptCount val="18"/>
                <c:pt idx="1">
                  <c:v>5.275</c:v>
                </c:pt>
                <c:pt idx="2">
                  <c:v>5.288</c:v>
                </c:pt>
                <c:pt idx="3">
                  <c:v>5.295</c:v>
                </c:pt>
                <c:pt idx="4">
                  <c:v>5.288</c:v>
                </c:pt>
                <c:pt idx="5" c:formatCode="0.00_ ">
                  <c:v>5.285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K!$F$3:$F$20</c:f>
              <c:numCache>
                <c:formatCode>0.00</c:formatCode>
                <c:ptCount val="18"/>
                <c:pt idx="2">
                  <c:v>5.4</c:v>
                </c:pt>
                <c:pt idx="3">
                  <c:v>5.4</c:v>
                </c:pt>
                <c:pt idx="4">
                  <c:v>5.30769230769231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K!$G$3:$G$20</c:f>
              <c:numCache>
                <c:formatCode>0.00</c:formatCode>
                <c:ptCount val="18"/>
                <c:pt idx="1">
                  <c:v>5.27735294117647</c:v>
                </c:pt>
                <c:pt idx="2">
                  <c:v>5.26966666666667</c:v>
                </c:pt>
                <c:pt idx="3">
                  <c:v>5.2597619047619</c:v>
                </c:pt>
                <c:pt idx="4">
                  <c:v>5.2705</c:v>
                </c:pt>
                <c:pt idx="5">
                  <c:v>5.295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K!$H$3:$H$20</c:f>
              <c:numCache>
                <c:formatCode>0.00</c:formatCode>
                <c:ptCount val="18"/>
                <c:pt idx="1">
                  <c:v>5.323</c:v>
                </c:pt>
                <c:pt idx="2">
                  <c:v>5.337</c:v>
                </c:pt>
                <c:pt idx="3">
                  <c:v>5.335</c:v>
                </c:pt>
                <c:pt idx="4">
                  <c:v>5.327</c:v>
                </c:pt>
                <c:pt idx="5">
                  <c:v>5.333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K!$I$3:$I$20</c:f>
              <c:numCache>
                <c:formatCode>0.00</c:formatCode>
                <c:ptCount val="18"/>
                <c:pt idx="2">
                  <c:v>5.3</c:v>
                </c:pt>
                <c:pt idx="3">
                  <c:v>5.3</c:v>
                </c:pt>
                <c:pt idx="4">
                  <c:v>5.29</c:v>
                </c:pt>
                <c:pt idx="5">
                  <c:v>5.3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K!$J$3:$J$20</c:f>
              <c:numCache>
                <c:formatCode>0.00</c:formatCode>
                <c:ptCount val="18"/>
                <c:pt idx="1">
                  <c:v>5.32</c:v>
                </c:pt>
                <c:pt idx="2">
                  <c:v>5.31</c:v>
                </c:pt>
                <c:pt idx="3">
                  <c:v>5.32</c:v>
                </c:pt>
                <c:pt idx="4">
                  <c:v>5.29</c:v>
                </c:pt>
                <c:pt idx="5">
                  <c:v>5.28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K!$K$3:$K$20</c:f>
              <c:numCache>
                <c:formatCode>0.00</c:formatCode>
                <c:ptCount val="18"/>
                <c:pt idx="2">
                  <c:v>5.29285714285714</c:v>
                </c:pt>
                <c:pt idx="3">
                  <c:v>5.3</c:v>
                </c:pt>
                <c:pt idx="4">
                  <c:v>5.3</c:v>
                </c:pt>
                <c:pt idx="5">
                  <c:v>5.3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K!$L$3:$L$20</c:f>
              <c:numCache>
                <c:formatCode>0.0</c:formatCode>
                <c:ptCount val="18"/>
                <c:pt idx="0">
                  <c:v>5.3</c:v>
                </c:pt>
                <c:pt idx="1">
                  <c:v>5.3</c:v>
                </c:pt>
                <c:pt idx="2">
                  <c:v>5.3</c:v>
                </c:pt>
                <c:pt idx="3">
                  <c:v>5.3</c:v>
                </c:pt>
                <c:pt idx="4">
                  <c:v>5.3</c:v>
                </c:pt>
                <c:pt idx="5">
                  <c:v>5.3</c:v>
                </c:pt>
                <c:pt idx="6">
                  <c:v>5.3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5.3</c:v>
                </c:pt>
                <c:pt idx="13">
                  <c:v>5.3</c:v>
                </c:pt>
                <c:pt idx="14">
                  <c:v>5.3</c:v>
                </c:pt>
                <c:pt idx="15">
                  <c:v>5.3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K!$M$3:$M$20</c:f>
              <c:numCache>
                <c:formatCode>0.00</c:formatCode>
                <c:ptCount val="18"/>
                <c:pt idx="0">
                  <c:v>5.29655844155844</c:v>
                </c:pt>
                <c:pt idx="1">
                  <c:v>5.29813837535014</c:v>
                </c:pt>
                <c:pt idx="2">
                  <c:v>5.30650361552028</c:v>
                </c:pt>
                <c:pt idx="3">
                  <c:v>5.30871031746032</c:v>
                </c:pt>
                <c:pt idx="4">
                  <c:v>5.29355655547257</c:v>
                </c:pt>
                <c:pt idx="5">
                  <c:v>5.29793850593851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K!$N$3:$N$20</c:f>
              <c:numCache>
                <c:formatCode>0.00</c:formatCode>
                <c:ptCount val="18"/>
                <c:pt idx="0">
                  <c:v>0.00402597402597404</c:v>
                </c:pt>
                <c:pt idx="1">
                  <c:v>0.048</c:v>
                </c:pt>
                <c:pt idx="2">
                  <c:v>0.130333333333333</c:v>
                </c:pt>
                <c:pt idx="3">
                  <c:v>0.140238095238096</c:v>
                </c:pt>
                <c:pt idx="4">
                  <c:v>0.0564999999999998</c:v>
                </c:pt>
                <c:pt idx="5">
                  <c:v>0.053454545454545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K!$O$3:$O$20</c:f>
              <c:numCache>
                <c:formatCode>General</c:formatCode>
                <c:ptCount val="18"/>
                <c:pt idx="0">
                  <c:v>5.1</c:v>
                </c:pt>
                <c:pt idx="1">
                  <c:v>5.1</c:v>
                </c:pt>
                <c:pt idx="2">
                  <c:v>5.1</c:v>
                </c:pt>
                <c:pt idx="3">
                  <c:v>5.1</c:v>
                </c:pt>
                <c:pt idx="4">
                  <c:v>5.1</c:v>
                </c:pt>
                <c:pt idx="5">
                  <c:v>5.1</c:v>
                </c:pt>
                <c:pt idx="6">
                  <c:v>5.1</c:v>
                </c:pt>
                <c:pt idx="7">
                  <c:v>5.1</c:v>
                </c:pt>
                <c:pt idx="8">
                  <c:v>5.1</c:v>
                </c:pt>
                <c:pt idx="9">
                  <c:v>5.1</c:v>
                </c:pt>
                <c:pt idx="10">
                  <c:v>5.1</c:v>
                </c:pt>
                <c:pt idx="11">
                  <c:v>5.1</c:v>
                </c:pt>
                <c:pt idx="12">
                  <c:v>5.1</c:v>
                </c:pt>
                <c:pt idx="13">
                  <c:v>5.1</c:v>
                </c:pt>
                <c:pt idx="14">
                  <c:v>5.1</c:v>
                </c:pt>
                <c:pt idx="15">
                  <c:v>5.1</c:v>
                </c:pt>
                <c:pt idx="16">
                  <c:v>5.1</c:v>
                </c:pt>
                <c:pt idx="17">
                  <c:v>5.1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K!$P$3:$P$20</c:f>
              <c:numCache>
                <c:formatCode>General</c:formatCode>
                <c:ptCount val="18"/>
                <c:pt idx="0">
                  <c:v>5.5</c:v>
                </c:pt>
                <c:pt idx="1">
                  <c:v>5.5</c:v>
                </c:pt>
                <c:pt idx="2">
                  <c:v>5.5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5.5</c:v>
                </c:pt>
                <c:pt idx="11">
                  <c:v>5.5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41216"/>
        <c:axId val="207243136"/>
      </c:lineChart>
      <c:catAx>
        <c:axId val="207241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7243136"/>
        <c:crosses val="autoZero"/>
        <c:auto val="0"/>
        <c:lblAlgn val="ctr"/>
        <c:lblOffset val="100"/>
        <c:tickLblSkip val="1"/>
        <c:noMultiLvlLbl val="0"/>
      </c:catAx>
      <c:valAx>
        <c:axId val="207243136"/>
        <c:scaling>
          <c:orientation val="minMax"/>
          <c:max val="5.7"/>
          <c:min val="4.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7241216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57260898"/>
          <c:y val="0.119795656463812"/>
          <c:w val="0.16141760057771"/>
          <c:h val="0.8604056278523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7083196317001"/>
          <c:y val="0.0846740050804447"/>
          <c:w val="0.703715882933246"/>
          <c:h val="0.734970364098222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rGT!$B$3:$B$20</c:f>
              <c:numCache>
                <c:formatCode>0.0</c:formatCode>
                <c:ptCount val="18"/>
                <c:pt idx="1">
                  <c:v>71.3</c:v>
                </c:pt>
                <c:pt idx="2">
                  <c:v>71.4</c:v>
                </c:pt>
                <c:pt idx="3">
                  <c:v>71.2777777777778</c:v>
                </c:pt>
                <c:pt idx="4">
                  <c:v>71.3888888888889</c:v>
                </c:pt>
                <c:pt idx="5">
                  <c:v>71.3181818181818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rGT!$C$3:$C$20</c:f>
              <c:numCache>
                <c:formatCode>0.0</c:formatCode>
                <c:ptCount val="18"/>
                <c:pt idx="0">
                  <c:v>71.6537037037037</c:v>
                </c:pt>
                <c:pt idx="1">
                  <c:v>71.5164383561644</c:v>
                </c:pt>
                <c:pt idx="2">
                  <c:v>71.1666666666667</c:v>
                </c:pt>
                <c:pt idx="3">
                  <c:v>70.9036144578313</c:v>
                </c:pt>
                <c:pt idx="4">
                  <c:v>70.7733333333333</c:v>
                </c:pt>
                <c:pt idx="5">
                  <c:v>71.6233766233766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rGT!$D$3:$D$20</c:f>
              <c:numCache>
                <c:formatCode>0.0</c:formatCode>
                <c:ptCount val="18"/>
                <c:pt idx="0">
                  <c:v>69.7142857142857</c:v>
                </c:pt>
                <c:pt idx="1">
                  <c:v>69.45</c:v>
                </c:pt>
                <c:pt idx="2">
                  <c:v>70.1111111111111</c:v>
                </c:pt>
                <c:pt idx="3">
                  <c:v>70.25</c:v>
                </c:pt>
                <c:pt idx="4">
                  <c:v>70.3888888888889</c:v>
                </c:pt>
                <c:pt idx="5">
                  <c:v>71.1333333333333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rGT!$E$3:$E$20</c:f>
              <c:numCache>
                <c:formatCode>0.0</c:formatCode>
                <c:ptCount val="18"/>
                <c:pt idx="1">
                  <c:v>71.4</c:v>
                </c:pt>
                <c:pt idx="2">
                  <c:v>71.769</c:v>
                </c:pt>
                <c:pt idx="3">
                  <c:v>71.756</c:v>
                </c:pt>
                <c:pt idx="4">
                  <c:v>71.677</c:v>
                </c:pt>
                <c:pt idx="5">
                  <c:v>71.342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rGT!$F$3:$F$20</c:f>
              <c:numCache>
                <c:formatCode>0.0</c:formatCode>
                <c:ptCount val="18"/>
                <c:pt idx="2">
                  <c:v>70</c:v>
                </c:pt>
                <c:pt idx="3">
                  <c:v>70</c:v>
                </c:pt>
                <c:pt idx="4">
                  <c:v>69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rGT!$G$3:$G$20</c:f>
              <c:numCache>
                <c:formatCode>0.0</c:formatCode>
                <c:ptCount val="18"/>
                <c:pt idx="1">
                  <c:v>70.7823529411765</c:v>
                </c:pt>
                <c:pt idx="2">
                  <c:v>70.5714285714286</c:v>
                </c:pt>
                <c:pt idx="3">
                  <c:v>70.3</c:v>
                </c:pt>
                <c:pt idx="4">
                  <c:v>70.775</c:v>
                </c:pt>
                <c:pt idx="5">
                  <c:v>70.6875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rGT!$H$3:$H$20</c:f>
              <c:numCache>
                <c:formatCode>0.0</c:formatCode>
                <c:ptCount val="18"/>
                <c:pt idx="1">
                  <c:v>71.478</c:v>
                </c:pt>
                <c:pt idx="2">
                  <c:v>70.934</c:v>
                </c:pt>
                <c:pt idx="3">
                  <c:v>71.365</c:v>
                </c:pt>
                <c:pt idx="4">
                  <c:v>71.82</c:v>
                </c:pt>
                <c:pt idx="5">
                  <c:v>71.596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rGT!$I$3:$I$20</c:f>
              <c:numCache>
                <c:formatCode>0.0</c:formatCode>
                <c:ptCount val="18"/>
                <c:pt idx="2">
                  <c:v>70.64</c:v>
                </c:pt>
                <c:pt idx="3">
                  <c:v>70.82</c:v>
                </c:pt>
                <c:pt idx="4">
                  <c:v>70.61</c:v>
                </c:pt>
                <c:pt idx="5">
                  <c:v>71.05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rGT!$J$3:$J$20</c:f>
              <c:numCache>
                <c:formatCode>0.0</c:formatCode>
                <c:ptCount val="18"/>
                <c:pt idx="1">
                  <c:v>71.04</c:v>
                </c:pt>
                <c:pt idx="2">
                  <c:v>71.34</c:v>
                </c:pt>
                <c:pt idx="3">
                  <c:v>70.91</c:v>
                </c:pt>
                <c:pt idx="4">
                  <c:v>70.32</c:v>
                </c:pt>
                <c:pt idx="5">
                  <c:v>70.56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rGT!$K$3:$K$20</c:f>
              <c:numCache>
                <c:formatCode>0.0</c:formatCode>
                <c:ptCount val="18"/>
                <c:pt idx="2">
                  <c:v>71.2857142857143</c:v>
                </c:pt>
                <c:pt idx="3">
                  <c:v>72.3076923076923</c:v>
                </c:pt>
                <c:pt idx="4">
                  <c:v>71.8571428571429</c:v>
                </c:pt>
                <c:pt idx="5">
                  <c:v>72.7857142857143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rGT!$L$3:$L$20</c:f>
              <c:numCache>
                <c:formatCode>0</c:formatCode>
                <c:ptCount val="18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rGT!$M$2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rGT!$M$3:$M$20</c:f>
              <c:numCache>
                <c:formatCode>0.0</c:formatCode>
                <c:ptCount val="18"/>
                <c:pt idx="0">
                  <c:v>70.6839947089947</c:v>
                </c:pt>
                <c:pt idx="1">
                  <c:v>70.9952558996201</c:v>
                </c:pt>
                <c:pt idx="2">
                  <c:v>70.9217920634921</c:v>
                </c:pt>
                <c:pt idx="3">
                  <c:v>70.9890084543301</c:v>
                </c:pt>
                <c:pt idx="4">
                  <c:v>70.8610253968254</c:v>
                </c:pt>
                <c:pt idx="5">
                  <c:v>71.3440117845118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rGT!$N$2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rGT!$N$3:$N$20</c:f>
              <c:numCache>
                <c:formatCode>0.0</c:formatCode>
                <c:ptCount val="18"/>
                <c:pt idx="0">
                  <c:v>1.939417989418</c:v>
                </c:pt>
                <c:pt idx="1">
                  <c:v>2.06643835616443</c:v>
                </c:pt>
                <c:pt idx="2">
                  <c:v>1.76900000000001</c:v>
                </c:pt>
                <c:pt idx="3">
                  <c:v>2.30769230769231</c:v>
                </c:pt>
                <c:pt idx="4">
                  <c:v>2.85714285714286</c:v>
                </c:pt>
                <c:pt idx="5">
                  <c:v>2.22571428571429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rGT!$O$2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rGT!$O$3:$O$20</c:f>
              <c:numCache>
                <c:formatCode>General</c:formatCode>
                <c:ptCount val="18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rGT!$P$2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rGT!$P$3:$P$20</c:f>
              <c:numCache>
                <c:formatCode>General</c:formatCode>
                <c:ptCount val="1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48640"/>
        <c:axId val="127254912"/>
      </c:lineChart>
      <c:catAx>
        <c:axId val="127248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7254912"/>
        <c:crosses val="autoZero"/>
        <c:auto val="0"/>
        <c:lblAlgn val="ctr"/>
        <c:lblOffset val="100"/>
        <c:tickLblSkip val="1"/>
        <c:noMultiLvlLbl val="0"/>
      </c:catAx>
      <c:valAx>
        <c:axId val="127254912"/>
        <c:scaling>
          <c:orientation val="minMax"/>
          <c:max val="79"/>
          <c:min val="6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724864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61544188"/>
          <c:y val="0.127123329237025"/>
          <c:w val="0.16162942773179"/>
          <c:h val="0.860911807989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9069829075838"/>
          <c:y val="0.0895781384122542"/>
          <c:w val="0.732875053833437"/>
          <c:h val="0.764859489520032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ALP!$B$3:$B$20</c:f>
              <c:numCache>
                <c:formatCode>0.0</c:formatCode>
                <c:ptCount val="18"/>
                <c:pt idx="1">
                  <c:v>76</c:v>
                </c:pt>
                <c:pt idx="2">
                  <c:v>75.7</c:v>
                </c:pt>
                <c:pt idx="3">
                  <c:v>75.9444444444444</c:v>
                </c:pt>
                <c:pt idx="4">
                  <c:v>76.2777777777778</c:v>
                </c:pt>
                <c:pt idx="5">
                  <c:v>76.3181818181818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ALP!$C$3:$C$20</c:f>
              <c:numCache>
                <c:formatCode>0.0</c:formatCode>
                <c:ptCount val="18"/>
                <c:pt idx="0">
                  <c:v>76.9185185185185</c:v>
                </c:pt>
                <c:pt idx="1">
                  <c:v>77.0121621621622</c:v>
                </c:pt>
                <c:pt idx="2">
                  <c:v>76.8480519480519</c:v>
                </c:pt>
                <c:pt idx="3">
                  <c:v>76.8708860759494</c:v>
                </c:pt>
                <c:pt idx="4">
                  <c:v>76.5271739130435</c:v>
                </c:pt>
                <c:pt idx="5">
                  <c:v>76.2460674157304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ALP!$D$3:$D$20</c:f>
              <c:numCache>
                <c:formatCode>0.0</c:formatCode>
                <c:ptCount val="18"/>
                <c:pt idx="0">
                  <c:v>74.7333333333333</c:v>
                </c:pt>
                <c:pt idx="1">
                  <c:v>75.875</c:v>
                </c:pt>
                <c:pt idx="2">
                  <c:v>76.4166666666667</c:v>
                </c:pt>
                <c:pt idx="3">
                  <c:v>75.8888888888889</c:v>
                </c:pt>
                <c:pt idx="4">
                  <c:v>75.3888888888889</c:v>
                </c:pt>
                <c:pt idx="5">
                  <c:v>75.2631578947368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ALP!$E$3:$E$20</c:f>
              <c:numCache>
                <c:formatCode>0.0</c:formatCode>
                <c:ptCount val="18"/>
                <c:pt idx="1">
                  <c:v>77.2</c:v>
                </c:pt>
                <c:pt idx="2">
                  <c:v>77.468</c:v>
                </c:pt>
                <c:pt idx="3">
                  <c:v>76.702</c:v>
                </c:pt>
                <c:pt idx="4">
                  <c:v>75.656</c:v>
                </c:pt>
                <c:pt idx="5">
                  <c:v>76.778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ALP!$F$3:$F$20</c:f>
              <c:numCache>
                <c:formatCode>0.0</c:formatCode>
                <c:ptCount val="18"/>
                <c:pt idx="2">
                  <c:v>70</c:v>
                </c:pt>
                <c:pt idx="3">
                  <c:v>75.6363636363636</c:v>
                </c:pt>
                <c:pt idx="4">
                  <c:v>70.6153846153846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ALP!$G$3:$G$20</c:f>
              <c:numCache>
                <c:formatCode>0.0</c:formatCode>
                <c:ptCount val="18"/>
                <c:pt idx="1">
                  <c:v>75.5941176470588</c:v>
                </c:pt>
                <c:pt idx="2">
                  <c:v>75.3571428571428</c:v>
                </c:pt>
                <c:pt idx="3">
                  <c:v>75.4333333333333</c:v>
                </c:pt>
                <c:pt idx="4">
                  <c:v>75.125</c:v>
                </c:pt>
                <c:pt idx="5">
                  <c:v>75.5583333333333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ALP!$H$3:$H$20</c:f>
              <c:numCache>
                <c:formatCode>0.0</c:formatCode>
                <c:ptCount val="18"/>
                <c:pt idx="1">
                  <c:v>76.261</c:v>
                </c:pt>
                <c:pt idx="2">
                  <c:v>76.231</c:v>
                </c:pt>
                <c:pt idx="3">
                  <c:v>76.102</c:v>
                </c:pt>
                <c:pt idx="4">
                  <c:v>75.903</c:v>
                </c:pt>
                <c:pt idx="5">
                  <c:v>76.275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ALP!$I$3:$I$20</c:f>
              <c:numCache>
                <c:formatCode>0.0</c:formatCode>
                <c:ptCount val="18"/>
                <c:pt idx="2">
                  <c:v>77.95</c:v>
                </c:pt>
                <c:pt idx="3">
                  <c:v>77.68</c:v>
                </c:pt>
                <c:pt idx="4">
                  <c:v>78.5</c:v>
                </c:pt>
                <c:pt idx="5">
                  <c:v>78.86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ALP!$J$3:$J$20</c:f>
              <c:numCache>
                <c:formatCode>0.0</c:formatCode>
                <c:ptCount val="18"/>
                <c:pt idx="1">
                  <c:v>77.6</c:v>
                </c:pt>
                <c:pt idx="2">
                  <c:v>76.98</c:v>
                </c:pt>
                <c:pt idx="3">
                  <c:v>77.41</c:v>
                </c:pt>
                <c:pt idx="4">
                  <c:v>76.98</c:v>
                </c:pt>
                <c:pt idx="5">
                  <c:v>77.14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ALP!$K$3:$K$20</c:f>
              <c:numCache>
                <c:formatCode>0.0</c:formatCode>
                <c:ptCount val="18"/>
                <c:pt idx="2">
                  <c:v>76.2142857142857</c:v>
                </c:pt>
                <c:pt idx="3">
                  <c:v>76</c:v>
                </c:pt>
                <c:pt idx="4">
                  <c:v>76.5714285714286</c:v>
                </c:pt>
                <c:pt idx="5">
                  <c:v>76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ALP!$L$3:$L$20</c:f>
              <c:numCache>
                <c:formatCode>General</c:formatCode>
                <c:ptCount val="18"/>
                <c:pt idx="0">
                  <c:v>76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  <c:pt idx="7">
                  <c:v>76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76</c:v>
                </c:pt>
                <c:pt idx="17">
                  <c:v>76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ALP!$M$2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ALP!$M$3:$M$20</c:f>
              <c:numCache>
                <c:formatCode>0.0</c:formatCode>
                <c:ptCount val="18"/>
                <c:pt idx="0">
                  <c:v>75.8259259259259</c:v>
                </c:pt>
                <c:pt idx="1">
                  <c:v>76.5060399727459</c:v>
                </c:pt>
                <c:pt idx="2">
                  <c:v>75.9165147186147</c:v>
                </c:pt>
                <c:pt idx="3">
                  <c:v>76.366791637898</c:v>
                </c:pt>
                <c:pt idx="4">
                  <c:v>75.7544653766523</c:v>
                </c:pt>
                <c:pt idx="5">
                  <c:v>76.4931933846647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ALP!$N$2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ALP!$N$3:$N$20</c:f>
              <c:numCache>
                <c:formatCode>0.0</c:formatCode>
                <c:ptCount val="18"/>
                <c:pt idx="0">
                  <c:v>2.18518518518519</c:v>
                </c:pt>
                <c:pt idx="1">
                  <c:v>2.00588235294117</c:v>
                </c:pt>
                <c:pt idx="2">
                  <c:v>7.95</c:v>
                </c:pt>
                <c:pt idx="3">
                  <c:v>2.24666666666668</c:v>
                </c:pt>
                <c:pt idx="4">
                  <c:v>7.88461538461539</c:v>
                </c:pt>
                <c:pt idx="5">
                  <c:v>3.59684210526316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ALP!$O$2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ALP!$O$3:$O$20</c:f>
              <c:numCache>
                <c:formatCode>General</c:formatCode>
                <c:ptCount val="18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72</c:v>
                </c:pt>
                <c:pt idx="5">
                  <c:v>72</c:v>
                </c:pt>
                <c:pt idx="6">
                  <c:v>72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  <c:pt idx="13">
                  <c:v>72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ALP!$P$2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ALP!$P$3:$P$20</c:f>
              <c:numCache>
                <c:formatCode>General</c:formatCode>
                <c:ptCount val="18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02720"/>
        <c:axId val="126704640"/>
      </c:lineChart>
      <c:catAx>
        <c:axId val="12670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6704640"/>
        <c:crosses val="autoZero"/>
        <c:auto val="0"/>
        <c:lblAlgn val="ctr"/>
        <c:lblOffset val="100"/>
        <c:tickLblSkip val="1"/>
        <c:noMultiLvlLbl val="0"/>
      </c:catAx>
      <c:valAx>
        <c:axId val="126704640"/>
        <c:scaling>
          <c:orientation val="minMax"/>
          <c:max val="84"/>
          <c:min val="6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670272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9842936299644"/>
          <c:y val="0.116480009368543"/>
          <c:w val="0.1583769806552"/>
          <c:h val="0.8835199906314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40447834454758"/>
          <c:y val="0.0891938250428852"/>
          <c:w val="0.731452255923906"/>
          <c:h val="0.76843910806175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LD!$B$3:$B$20</c:f>
              <c:numCache>
                <c:formatCode>0.0</c:formatCode>
                <c:ptCount val="18"/>
                <c:pt idx="1">
                  <c:v>273.65</c:v>
                </c:pt>
                <c:pt idx="2">
                  <c:v>273.6</c:v>
                </c:pt>
                <c:pt idx="3">
                  <c:v>273.444444444444</c:v>
                </c:pt>
                <c:pt idx="4">
                  <c:v>274.333333333333</c:v>
                </c:pt>
                <c:pt idx="5">
                  <c:v>273.318181818182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LD!$C$3:$C$20</c:f>
              <c:numCache>
                <c:formatCode>0.0</c:formatCode>
                <c:ptCount val="18"/>
                <c:pt idx="0">
                  <c:v>278.069811320755</c:v>
                </c:pt>
                <c:pt idx="1">
                  <c:v>279.2125</c:v>
                </c:pt>
                <c:pt idx="2">
                  <c:v>279.387179487179</c:v>
                </c:pt>
                <c:pt idx="3">
                  <c:v>278.352</c:v>
                </c:pt>
                <c:pt idx="4">
                  <c:v>277.455056179775</c:v>
                </c:pt>
                <c:pt idx="5">
                  <c:v>276.993506493507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LD!$D$3:$D$20</c:f>
              <c:numCache>
                <c:formatCode>0.0</c:formatCode>
                <c:ptCount val="18"/>
                <c:pt idx="0">
                  <c:v>274.153846153846</c:v>
                </c:pt>
                <c:pt idx="1">
                  <c:v>277.294117647059</c:v>
                </c:pt>
                <c:pt idx="2">
                  <c:v>279.533333333333</c:v>
                </c:pt>
                <c:pt idx="3">
                  <c:v>274.647058823529</c:v>
                </c:pt>
                <c:pt idx="4">
                  <c:v>274.333333333333</c:v>
                </c:pt>
                <c:pt idx="5">
                  <c:v>278.210526315789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LD!$E$3:$E$20</c:f>
              <c:numCache>
                <c:formatCode>0.0</c:formatCode>
                <c:ptCount val="18"/>
                <c:pt idx="1">
                  <c:v>272.6</c:v>
                </c:pt>
                <c:pt idx="2">
                  <c:v>271.511</c:v>
                </c:pt>
                <c:pt idx="3">
                  <c:v>271.143</c:v>
                </c:pt>
                <c:pt idx="4">
                  <c:v>271.065</c:v>
                </c:pt>
                <c:pt idx="5">
                  <c:v>273.011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LD!$F$3:$F$20</c:f>
              <c:numCache>
                <c:formatCode>0.0</c:formatCode>
                <c:ptCount val="18"/>
                <c:pt idx="2">
                  <c:v>268</c:v>
                </c:pt>
                <c:pt idx="3">
                  <c:v>268</c:v>
                </c:pt>
                <c:pt idx="4">
                  <c:v>266.923076923077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LD!$G$3:$G$20</c:f>
              <c:numCache>
                <c:formatCode>0.0</c:formatCode>
                <c:ptCount val="18"/>
                <c:pt idx="1">
                  <c:v>276.158823529412</c:v>
                </c:pt>
                <c:pt idx="2">
                  <c:v>275.785714285714</c:v>
                </c:pt>
                <c:pt idx="3">
                  <c:v>275.425</c:v>
                </c:pt>
                <c:pt idx="4">
                  <c:v>274.754166666667</c:v>
                </c:pt>
                <c:pt idx="5">
                  <c:v>274.095833333333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LD!$H$3:$H$20</c:f>
              <c:numCache>
                <c:formatCode>0.0</c:formatCode>
                <c:ptCount val="18"/>
                <c:pt idx="1">
                  <c:v>275.886</c:v>
                </c:pt>
                <c:pt idx="2">
                  <c:v>277.136</c:v>
                </c:pt>
                <c:pt idx="3">
                  <c:v>277.103</c:v>
                </c:pt>
                <c:pt idx="4">
                  <c:v>276.973</c:v>
                </c:pt>
                <c:pt idx="5">
                  <c:v>276.838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LD!$I$3:$I$20</c:f>
              <c:numCache>
                <c:formatCode>0.0</c:formatCode>
                <c:ptCount val="18"/>
                <c:pt idx="2">
                  <c:v>277</c:v>
                </c:pt>
                <c:pt idx="3">
                  <c:v>277.18</c:v>
                </c:pt>
                <c:pt idx="4">
                  <c:v>276</c:v>
                </c:pt>
                <c:pt idx="5">
                  <c:v>277.9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LD!$J$3:$J$20</c:f>
              <c:numCache>
                <c:formatCode>0.0</c:formatCode>
                <c:ptCount val="18"/>
                <c:pt idx="1">
                  <c:v>276.98</c:v>
                </c:pt>
                <c:pt idx="2">
                  <c:v>276.98</c:v>
                </c:pt>
                <c:pt idx="3">
                  <c:v>277.1</c:v>
                </c:pt>
                <c:pt idx="4">
                  <c:v>276.59</c:v>
                </c:pt>
                <c:pt idx="5">
                  <c:v>277.72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LD!$K$3:$K$20</c:f>
              <c:numCache>
                <c:formatCode>0.0</c:formatCode>
                <c:ptCount val="18"/>
                <c:pt idx="2">
                  <c:v>277.857142857143</c:v>
                </c:pt>
                <c:pt idx="3">
                  <c:v>278.307692307692</c:v>
                </c:pt>
                <c:pt idx="4">
                  <c:v>277.928571428571</c:v>
                </c:pt>
                <c:pt idx="5">
                  <c:v>276.5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LD!$L$3:$L$20</c:f>
              <c:numCache>
                <c:formatCode>0</c:formatCode>
                <c:ptCount val="18"/>
                <c:pt idx="0">
                  <c:v>275</c:v>
                </c:pt>
                <c:pt idx="1">
                  <c:v>275</c:v>
                </c:pt>
                <c:pt idx="2">
                  <c:v>275</c:v>
                </c:pt>
                <c:pt idx="3">
                  <c:v>275</c:v>
                </c:pt>
                <c:pt idx="4">
                  <c:v>275</c:v>
                </c:pt>
                <c:pt idx="5">
                  <c:v>275</c:v>
                </c:pt>
                <c:pt idx="6">
                  <c:v>275</c:v>
                </c:pt>
                <c:pt idx="7">
                  <c:v>275</c:v>
                </c:pt>
                <c:pt idx="8">
                  <c:v>275</c:v>
                </c:pt>
                <c:pt idx="9">
                  <c:v>275</c:v>
                </c:pt>
                <c:pt idx="10">
                  <c:v>275</c:v>
                </c:pt>
                <c:pt idx="11">
                  <c:v>275</c:v>
                </c:pt>
                <c:pt idx="12">
                  <c:v>275</c:v>
                </c:pt>
                <c:pt idx="13">
                  <c:v>275</c:v>
                </c:pt>
                <c:pt idx="14">
                  <c:v>275</c:v>
                </c:pt>
                <c:pt idx="15">
                  <c:v>275</c:v>
                </c:pt>
                <c:pt idx="16">
                  <c:v>275</c:v>
                </c:pt>
                <c:pt idx="17">
                  <c:v>275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LD!$M$2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LD!$M$3:$M$20</c:f>
              <c:numCache>
                <c:formatCode>0.0</c:formatCode>
                <c:ptCount val="18"/>
                <c:pt idx="0">
                  <c:v>276.1118287373</c:v>
                </c:pt>
                <c:pt idx="1">
                  <c:v>275.968777310924</c:v>
                </c:pt>
                <c:pt idx="2">
                  <c:v>275.679036996337</c:v>
                </c:pt>
                <c:pt idx="3">
                  <c:v>275.070219557567</c:v>
                </c:pt>
                <c:pt idx="4">
                  <c:v>274.635553786476</c:v>
                </c:pt>
                <c:pt idx="5">
                  <c:v>276.065227551201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LD!$N$2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LD!$N$3:$N$20</c:f>
              <c:numCache>
                <c:formatCode>0.0</c:formatCode>
                <c:ptCount val="18"/>
                <c:pt idx="0">
                  <c:v>3.91596516690862</c:v>
                </c:pt>
                <c:pt idx="1">
                  <c:v>6.61249999999995</c:v>
                </c:pt>
                <c:pt idx="2">
                  <c:v>11.5333333333334</c:v>
                </c:pt>
                <c:pt idx="3">
                  <c:v>10.352</c:v>
                </c:pt>
                <c:pt idx="4">
                  <c:v>11.0054945054945</c:v>
                </c:pt>
                <c:pt idx="5">
                  <c:v>5.19952631578946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LD!$O$2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LD!$O$3:$O$20</c:f>
              <c:numCache>
                <c:formatCode>General</c:formatCode>
                <c:ptCount val="18"/>
                <c:pt idx="0">
                  <c:v>261</c:v>
                </c:pt>
                <c:pt idx="1">
                  <c:v>261</c:v>
                </c:pt>
                <c:pt idx="2">
                  <c:v>261</c:v>
                </c:pt>
                <c:pt idx="3">
                  <c:v>261</c:v>
                </c:pt>
                <c:pt idx="4">
                  <c:v>261</c:v>
                </c:pt>
                <c:pt idx="5">
                  <c:v>261</c:v>
                </c:pt>
                <c:pt idx="6">
                  <c:v>261</c:v>
                </c:pt>
                <c:pt idx="7">
                  <c:v>261</c:v>
                </c:pt>
                <c:pt idx="8">
                  <c:v>261</c:v>
                </c:pt>
                <c:pt idx="9">
                  <c:v>261</c:v>
                </c:pt>
                <c:pt idx="10">
                  <c:v>261</c:v>
                </c:pt>
                <c:pt idx="11">
                  <c:v>261</c:v>
                </c:pt>
                <c:pt idx="12">
                  <c:v>261</c:v>
                </c:pt>
                <c:pt idx="13">
                  <c:v>261</c:v>
                </c:pt>
                <c:pt idx="14">
                  <c:v>261</c:v>
                </c:pt>
                <c:pt idx="15">
                  <c:v>261</c:v>
                </c:pt>
                <c:pt idx="16">
                  <c:v>261</c:v>
                </c:pt>
                <c:pt idx="17">
                  <c:v>261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LD!$P$2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LD!$P$3:$P$20</c:f>
              <c:numCache>
                <c:formatCode>General</c:formatCode>
                <c:ptCount val="18"/>
                <c:pt idx="0">
                  <c:v>289</c:v>
                </c:pt>
                <c:pt idx="1">
                  <c:v>289</c:v>
                </c:pt>
                <c:pt idx="2">
                  <c:v>289</c:v>
                </c:pt>
                <c:pt idx="3">
                  <c:v>289</c:v>
                </c:pt>
                <c:pt idx="4">
                  <c:v>289</c:v>
                </c:pt>
                <c:pt idx="5">
                  <c:v>289</c:v>
                </c:pt>
                <c:pt idx="6">
                  <c:v>289</c:v>
                </c:pt>
                <c:pt idx="7">
                  <c:v>289</c:v>
                </c:pt>
                <c:pt idx="8">
                  <c:v>289</c:v>
                </c:pt>
                <c:pt idx="9">
                  <c:v>289</c:v>
                </c:pt>
                <c:pt idx="10">
                  <c:v>289</c:v>
                </c:pt>
                <c:pt idx="11">
                  <c:v>289</c:v>
                </c:pt>
                <c:pt idx="12">
                  <c:v>289</c:v>
                </c:pt>
                <c:pt idx="13">
                  <c:v>289</c:v>
                </c:pt>
                <c:pt idx="14">
                  <c:v>289</c:v>
                </c:pt>
                <c:pt idx="15">
                  <c:v>289</c:v>
                </c:pt>
                <c:pt idx="16">
                  <c:v>289</c:v>
                </c:pt>
                <c:pt idx="17">
                  <c:v>289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17376"/>
        <c:axId val="127719296"/>
      </c:lineChart>
      <c:catAx>
        <c:axId val="127717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7719296"/>
        <c:crosses val="autoZero"/>
        <c:auto val="0"/>
        <c:lblAlgn val="ctr"/>
        <c:lblOffset val="100"/>
        <c:tickLblSkip val="1"/>
        <c:noMultiLvlLbl val="0"/>
      </c:catAx>
      <c:valAx>
        <c:axId val="127719296"/>
        <c:scaling>
          <c:orientation val="minMax"/>
          <c:max val="303"/>
          <c:min val="24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7717376"/>
        <c:crosses val="autoZero"/>
        <c:crossBetween val="between"/>
        <c:majorUnit val="1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320644633"/>
          <c:y val="0.113333797877035"/>
          <c:w val="0.158792650918635"/>
          <c:h val="0.8400027872622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571806393174"/>
          <c:y val="0.0852459016393442"/>
          <c:w val="0.697128381716325"/>
          <c:h val="0.727868852459042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CPK!$B$3:$B$20</c:f>
              <c:numCache>
                <c:formatCode>0.0</c:formatCode>
                <c:ptCount val="18"/>
                <c:pt idx="1">
                  <c:v>277.9</c:v>
                </c:pt>
                <c:pt idx="2">
                  <c:v>276.7</c:v>
                </c:pt>
                <c:pt idx="3">
                  <c:v>277.055555555556</c:v>
                </c:pt>
                <c:pt idx="4">
                  <c:v>274.277777777778</c:v>
                </c:pt>
                <c:pt idx="5">
                  <c:v>274.090909090909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CPK!$C$3:$C$20</c:f>
              <c:numCache>
                <c:formatCode>0.0</c:formatCode>
                <c:ptCount val="18"/>
                <c:pt idx="0">
                  <c:v>272.229508196721</c:v>
                </c:pt>
                <c:pt idx="1">
                  <c:v>271.567567567568</c:v>
                </c:pt>
                <c:pt idx="2">
                  <c:v>274.493150684931</c:v>
                </c:pt>
                <c:pt idx="3">
                  <c:v>270.666666666667</c:v>
                </c:pt>
                <c:pt idx="4">
                  <c:v>273.670103092784</c:v>
                </c:pt>
                <c:pt idx="5">
                  <c:v>273.333333333333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CPK!$D$3:$D$20</c:f>
              <c:numCache>
                <c:formatCode>0.0</c:formatCode>
                <c:ptCount val="18"/>
                <c:pt idx="0">
                  <c:v>271.444444444444</c:v>
                </c:pt>
                <c:pt idx="1">
                  <c:v>272.230769230769</c:v>
                </c:pt>
                <c:pt idx="2">
                  <c:v>277.4</c:v>
                </c:pt>
                <c:pt idx="3">
                  <c:v>280.214285714286</c:v>
                </c:pt>
                <c:pt idx="4">
                  <c:v>282.75</c:v>
                </c:pt>
                <c:pt idx="5">
                  <c:v>283.235294117647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CPK!$E$3:$E$20</c:f>
              <c:numCache>
                <c:formatCode>0.0</c:formatCode>
                <c:ptCount val="18"/>
                <c:pt idx="1">
                  <c:v>269.9</c:v>
                </c:pt>
                <c:pt idx="2">
                  <c:v>275.336</c:v>
                </c:pt>
                <c:pt idx="3">
                  <c:v>275.262</c:v>
                </c:pt>
                <c:pt idx="4">
                  <c:v>276.226</c:v>
                </c:pt>
                <c:pt idx="5">
                  <c:v>279.244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CPK!$F$3:$F$20</c:f>
              <c:numCache>
                <c:formatCode>0.0</c:formatCode>
                <c:ptCount val="18"/>
                <c:pt idx="2">
                  <c:v>275</c:v>
                </c:pt>
                <c:pt idx="3">
                  <c:v>275.818181818182</c:v>
                </c:pt>
                <c:pt idx="4">
                  <c:v>275.384615384615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CPK!$G$3:$G$20</c:f>
              <c:numCache>
                <c:formatCode>0.0</c:formatCode>
                <c:ptCount val="18"/>
                <c:pt idx="1">
                  <c:v>280.135294117647</c:v>
                </c:pt>
                <c:pt idx="2">
                  <c:v>271.652380952381</c:v>
                </c:pt>
                <c:pt idx="3">
                  <c:v>271.826086956522</c:v>
                </c:pt>
                <c:pt idx="4">
                  <c:v>270.525</c:v>
                </c:pt>
                <c:pt idx="5">
                  <c:v>271.478260869565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CPK!$H$3:$H$20</c:f>
              <c:numCache>
                <c:formatCode>0.0</c:formatCode>
                <c:ptCount val="18"/>
                <c:pt idx="1">
                  <c:v>272.568</c:v>
                </c:pt>
                <c:pt idx="2">
                  <c:v>274.133</c:v>
                </c:pt>
                <c:pt idx="3">
                  <c:v>274.887</c:v>
                </c:pt>
                <c:pt idx="4">
                  <c:v>275.63</c:v>
                </c:pt>
                <c:pt idx="5">
                  <c:v>272.693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CPK!$I$3:$I$20</c:f>
              <c:numCache>
                <c:formatCode>0.0</c:formatCode>
                <c:ptCount val="18"/>
                <c:pt idx="2">
                  <c:v>275.64</c:v>
                </c:pt>
                <c:pt idx="3">
                  <c:v>281.09</c:v>
                </c:pt>
                <c:pt idx="4">
                  <c:v>278.17</c:v>
                </c:pt>
                <c:pt idx="5">
                  <c:v>277.67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CPK!$J$3:$J$20</c:f>
              <c:numCache>
                <c:formatCode>0.0</c:formatCode>
                <c:ptCount val="18"/>
                <c:pt idx="1">
                  <c:v>276.75</c:v>
                </c:pt>
                <c:pt idx="2">
                  <c:v>276.75</c:v>
                </c:pt>
                <c:pt idx="3">
                  <c:v>276.36</c:v>
                </c:pt>
                <c:pt idx="4">
                  <c:v>276.42</c:v>
                </c:pt>
                <c:pt idx="5">
                  <c:v>278.98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CPK!$K$3:$K$20</c:f>
              <c:numCache>
                <c:formatCode>0.0</c:formatCode>
                <c:ptCount val="18"/>
                <c:pt idx="2">
                  <c:v>277.454545454545</c:v>
                </c:pt>
                <c:pt idx="3">
                  <c:v>278.769230769231</c:v>
                </c:pt>
                <c:pt idx="4">
                  <c:v>276.642857142857</c:v>
                </c:pt>
                <c:pt idx="5">
                  <c:v>278.214285714286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CPK!$L$3:$L$20</c:f>
              <c:numCache>
                <c:formatCode>0</c:formatCode>
                <c:ptCount val="18"/>
                <c:pt idx="0">
                  <c:v>281</c:v>
                </c:pt>
                <c:pt idx="1">
                  <c:v>281</c:v>
                </c:pt>
                <c:pt idx="2">
                  <c:v>281</c:v>
                </c:pt>
                <c:pt idx="3">
                  <c:v>281</c:v>
                </c:pt>
                <c:pt idx="4">
                  <c:v>281</c:v>
                </c:pt>
                <c:pt idx="5">
                  <c:v>281</c:v>
                </c:pt>
                <c:pt idx="6">
                  <c:v>281</c:v>
                </c:pt>
                <c:pt idx="7">
                  <c:v>281</c:v>
                </c:pt>
                <c:pt idx="8">
                  <c:v>281</c:v>
                </c:pt>
                <c:pt idx="9">
                  <c:v>281</c:v>
                </c:pt>
                <c:pt idx="10">
                  <c:v>281</c:v>
                </c:pt>
                <c:pt idx="11">
                  <c:v>281</c:v>
                </c:pt>
                <c:pt idx="12">
                  <c:v>281</c:v>
                </c:pt>
                <c:pt idx="13">
                  <c:v>281</c:v>
                </c:pt>
                <c:pt idx="14">
                  <c:v>281</c:v>
                </c:pt>
                <c:pt idx="15">
                  <c:v>281</c:v>
                </c:pt>
                <c:pt idx="16">
                  <c:v>281</c:v>
                </c:pt>
                <c:pt idx="17">
                  <c:v>281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CPK!$M$2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CPK!$M$3:$M$20</c:f>
              <c:numCache>
                <c:formatCode>0.0</c:formatCode>
                <c:ptCount val="18"/>
                <c:pt idx="0">
                  <c:v>271.836976320583</c:v>
                </c:pt>
                <c:pt idx="1">
                  <c:v>274.435947273712</c:v>
                </c:pt>
                <c:pt idx="2">
                  <c:v>275.455907709186</c:v>
                </c:pt>
                <c:pt idx="3">
                  <c:v>276.194900748044</c:v>
                </c:pt>
                <c:pt idx="4">
                  <c:v>275.969635339803</c:v>
                </c:pt>
                <c:pt idx="5">
                  <c:v>276.548787013971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CPK!$N$2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CPK!$N$3:$N$20</c:f>
              <c:numCache>
                <c:formatCode>0.0</c:formatCode>
                <c:ptCount val="18"/>
                <c:pt idx="0">
                  <c:v>0.785063752276869</c:v>
                </c:pt>
                <c:pt idx="1">
                  <c:v>10.2352941176471</c:v>
                </c:pt>
                <c:pt idx="2">
                  <c:v>5.80216450216443</c:v>
                </c:pt>
                <c:pt idx="3">
                  <c:v>10.4233333333333</c:v>
                </c:pt>
                <c:pt idx="4">
                  <c:v>12.225</c:v>
                </c:pt>
                <c:pt idx="5">
                  <c:v>11.7570332480819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CPK!$O$2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CPK!$O$3:$O$20</c:f>
              <c:numCache>
                <c:formatCode>General</c:formatCode>
                <c:ptCount val="18"/>
                <c:pt idx="0">
                  <c:v>266</c:v>
                </c:pt>
                <c:pt idx="1">
                  <c:v>266</c:v>
                </c:pt>
                <c:pt idx="2">
                  <c:v>266</c:v>
                </c:pt>
                <c:pt idx="3">
                  <c:v>266</c:v>
                </c:pt>
                <c:pt idx="4">
                  <c:v>266</c:v>
                </c:pt>
                <c:pt idx="5">
                  <c:v>266</c:v>
                </c:pt>
                <c:pt idx="6">
                  <c:v>266</c:v>
                </c:pt>
                <c:pt idx="7">
                  <c:v>266</c:v>
                </c:pt>
                <c:pt idx="8">
                  <c:v>266</c:v>
                </c:pt>
                <c:pt idx="9">
                  <c:v>266</c:v>
                </c:pt>
                <c:pt idx="10">
                  <c:v>266</c:v>
                </c:pt>
                <c:pt idx="11">
                  <c:v>266</c:v>
                </c:pt>
                <c:pt idx="12">
                  <c:v>266</c:v>
                </c:pt>
                <c:pt idx="13">
                  <c:v>266</c:v>
                </c:pt>
                <c:pt idx="14">
                  <c:v>266</c:v>
                </c:pt>
                <c:pt idx="15">
                  <c:v>266</c:v>
                </c:pt>
                <c:pt idx="16">
                  <c:v>266</c:v>
                </c:pt>
                <c:pt idx="17">
                  <c:v>266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CPK!$P$2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CPK!$P$3:$P$20</c:f>
              <c:numCache>
                <c:formatCode>General</c:formatCode>
                <c:ptCount val="18"/>
                <c:pt idx="0">
                  <c:v>296</c:v>
                </c:pt>
                <c:pt idx="1">
                  <c:v>296</c:v>
                </c:pt>
                <c:pt idx="2">
                  <c:v>296</c:v>
                </c:pt>
                <c:pt idx="3">
                  <c:v>296</c:v>
                </c:pt>
                <c:pt idx="4">
                  <c:v>296</c:v>
                </c:pt>
                <c:pt idx="5">
                  <c:v>296</c:v>
                </c:pt>
                <c:pt idx="6">
                  <c:v>296</c:v>
                </c:pt>
                <c:pt idx="7">
                  <c:v>296</c:v>
                </c:pt>
                <c:pt idx="8">
                  <c:v>296</c:v>
                </c:pt>
                <c:pt idx="9">
                  <c:v>296</c:v>
                </c:pt>
                <c:pt idx="10">
                  <c:v>296</c:v>
                </c:pt>
                <c:pt idx="11">
                  <c:v>296</c:v>
                </c:pt>
                <c:pt idx="12">
                  <c:v>296</c:v>
                </c:pt>
                <c:pt idx="13">
                  <c:v>296</c:v>
                </c:pt>
                <c:pt idx="14">
                  <c:v>296</c:v>
                </c:pt>
                <c:pt idx="15">
                  <c:v>296</c:v>
                </c:pt>
                <c:pt idx="16">
                  <c:v>296</c:v>
                </c:pt>
                <c:pt idx="17">
                  <c:v>296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63712"/>
        <c:axId val="127365888"/>
      </c:lineChart>
      <c:catAx>
        <c:axId val="1273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</a:p>
        </c:txPr>
        <c:crossAx val="127365888"/>
        <c:crosses val="autoZero"/>
        <c:auto val="0"/>
        <c:lblAlgn val="ctr"/>
        <c:lblOffset val="100"/>
        <c:tickLblSkip val="1"/>
        <c:noMultiLvlLbl val="0"/>
      </c:catAx>
      <c:valAx>
        <c:axId val="127365888"/>
        <c:scaling>
          <c:orientation val="minMax"/>
          <c:max val="311"/>
          <c:min val="25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</a:p>
        </c:txPr>
        <c:crossAx val="127363712"/>
        <c:crosses val="autoZero"/>
        <c:crossBetween val="between"/>
        <c:majorUnit val="1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8538378905169"/>
          <c:y val="0.137704903364352"/>
          <c:w val="0.16057454843461"/>
          <c:h val="0.832786924361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7083196317001"/>
          <c:y val="0.0846740050804448"/>
          <c:w val="0.703715882933246"/>
          <c:h val="0.734970364098222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AMY!$B$3:$B$20</c:f>
              <c:numCache>
                <c:formatCode>0.0</c:formatCode>
                <c:ptCount val="18"/>
                <c:pt idx="1">
                  <c:v>215.95</c:v>
                </c:pt>
                <c:pt idx="2">
                  <c:v>215.75</c:v>
                </c:pt>
                <c:pt idx="3">
                  <c:v>216.055555555556</c:v>
                </c:pt>
                <c:pt idx="4">
                  <c:v>216.166666666667</c:v>
                </c:pt>
                <c:pt idx="5">
                  <c:v>215.636363636364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AMY!$C$3:$C$20</c:f>
              <c:numCache>
                <c:formatCode>0.0</c:formatCode>
                <c:ptCount val="18"/>
                <c:pt idx="0">
                  <c:v>212.992452830189</c:v>
                </c:pt>
                <c:pt idx="1">
                  <c:v>211.758333333333</c:v>
                </c:pt>
                <c:pt idx="2">
                  <c:v>211.531578947368</c:v>
                </c:pt>
                <c:pt idx="3">
                  <c:v>211.09</c:v>
                </c:pt>
                <c:pt idx="4">
                  <c:v>212.802197802198</c:v>
                </c:pt>
                <c:pt idx="5">
                  <c:v>213.83125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AMY!$D$3:$D$20</c:f>
              <c:numCache>
                <c:formatCode>0.0</c:formatCode>
                <c:ptCount val="18"/>
                <c:pt idx="0">
                  <c:v>211.714285714286</c:v>
                </c:pt>
                <c:pt idx="1">
                  <c:v>211.571428571429</c:v>
                </c:pt>
                <c:pt idx="2">
                  <c:v>212.3125</c:v>
                </c:pt>
                <c:pt idx="3">
                  <c:v>212.764705882353</c:v>
                </c:pt>
                <c:pt idx="4">
                  <c:v>212.952380952381</c:v>
                </c:pt>
                <c:pt idx="5">
                  <c:v>213.4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AMY!$E$3:$E$20</c:f>
              <c:numCache>
                <c:formatCode>0.0</c:formatCode>
                <c:ptCount val="18"/>
                <c:pt idx="1">
                  <c:v>216.927</c:v>
                </c:pt>
                <c:pt idx="2">
                  <c:v>216.806</c:v>
                </c:pt>
                <c:pt idx="3">
                  <c:v>216.911</c:v>
                </c:pt>
                <c:pt idx="4">
                  <c:v>217.5</c:v>
                </c:pt>
                <c:pt idx="5">
                  <c:v>217.983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AMY!$F$3:$F$20</c:f>
              <c:numCache>
                <c:formatCode>0.0</c:formatCode>
                <c:ptCount val="18"/>
                <c:pt idx="2">
                  <c:v>209</c:v>
                </c:pt>
                <c:pt idx="3">
                  <c:v>210.090909090909</c:v>
                </c:pt>
                <c:pt idx="4">
                  <c:v>209.384615384615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AMY!$G$3:$G$20</c:f>
              <c:numCache>
                <c:formatCode>0.0</c:formatCode>
                <c:ptCount val="18"/>
                <c:pt idx="1">
                  <c:v>214.158823529412</c:v>
                </c:pt>
                <c:pt idx="2">
                  <c:v>213.890476190476</c:v>
                </c:pt>
                <c:pt idx="3">
                  <c:v>212.670833333333</c:v>
                </c:pt>
                <c:pt idx="4">
                  <c:v>211.508333333333</c:v>
                </c:pt>
                <c:pt idx="5">
                  <c:v>210.55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AMY!$H$3:$H$20</c:f>
              <c:numCache>
                <c:formatCode>0.0</c:formatCode>
                <c:ptCount val="18"/>
                <c:pt idx="1">
                  <c:v>210.6</c:v>
                </c:pt>
                <c:pt idx="2">
                  <c:v>211.726</c:v>
                </c:pt>
                <c:pt idx="3">
                  <c:v>212.27</c:v>
                </c:pt>
                <c:pt idx="4">
                  <c:v>212.637</c:v>
                </c:pt>
                <c:pt idx="5">
                  <c:v>211.156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AMY!$I$3:$I$20</c:f>
              <c:numCache>
                <c:formatCode>0.0</c:formatCode>
                <c:ptCount val="18"/>
                <c:pt idx="2">
                  <c:v>214.95</c:v>
                </c:pt>
                <c:pt idx="3">
                  <c:v>216.36</c:v>
                </c:pt>
                <c:pt idx="4">
                  <c:v>215.56</c:v>
                </c:pt>
                <c:pt idx="5">
                  <c:v>215.81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AMY!$J$3:$J$20</c:f>
              <c:numCache>
                <c:formatCode>0.0</c:formatCode>
                <c:ptCount val="18"/>
                <c:pt idx="1">
                  <c:v>213.1</c:v>
                </c:pt>
                <c:pt idx="2">
                  <c:v>213.28</c:v>
                </c:pt>
                <c:pt idx="3">
                  <c:v>213.36</c:v>
                </c:pt>
                <c:pt idx="4">
                  <c:v>213.1</c:v>
                </c:pt>
                <c:pt idx="5">
                  <c:v>213.26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AMY!$K$3:$K$20</c:f>
              <c:numCache>
                <c:formatCode>0.0</c:formatCode>
                <c:ptCount val="18"/>
                <c:pt idx="2">
                  <c:v>215.928571428571</c:v>
                </c:pt>
                <c:pt idx="3">
                  <c:v>216.307692307692</c:v>
                </c:pt>
                <c:pt idx="4">
                  <c:v>216.857142857143</c:v>
                </c:pt>
                <c:pt idx="5">
                  <c:v>218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AMY!$L$2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AMY!$L$3:$L$20</c:f>
              <c:numCache>
                <c:formatCode>General</c:formatCode>
                <c:ptCount val="18"/>
                <c:pt idx="0">
                  <c:v>215</c:v>
                </c:pt>
                <c:pt idx="1">
                  <c:v>215</c:v>
                </c:pt>
                <c:pt idx="2">
                  <c:v>215</c:v>
                </c:pt>
                <c:pt idx="3">
                  <c:v>215</c:v>
                </c:pt>
                <c:pt idx="4">
                  <c:v>215</c:v>
                </c:pt>
                <c:pt idx="5">
                  <c:v>215</c:v>
                </c:pt>
                <c:pt idx="6">
                  <c:v>215</c:v>
                </c:pt>
                <c:pt idx="7">
                  <c:v>215</c:v>
                </c:pt>
                <c:pt idx="8">
                  <c:v>215</c:v>
                </c:pt>
                <c:pt idx="9">
                  <c:v>215</c:v>
                </c:pt>
                <c:pt idx="10">
                  <c:v>215</c:v>
                </c:pt>
                <c:pt idx="11">
                  <c:v>215</c:v>
                </c:pt>
                <c:pt idx="12">
                  <c:v>215</c:v>
                </c:pt>
                <c:pt idx="13">
                  <c:v>215</c:v>
                </c:pt>
                <c:pt idx="14">
                  <c:v>215</c:v>
                </c:pt>
                <c:pt idx="15">
                  <c:v>215</c:v>
                </c:pt>
                <c:pt idx="16">
                  <c:v>215</c:v>
                </c:pt>
                <c:pt idx="17">
                  <c:v>215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AMY!$M$2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AMY!$M$3:$M$20</c:f>
              <c:numCache>
                <c:formatCode>0.0</c:formatCode>
                <c:ptCount val="18"/>
                <c:pt idx="0">
                  <c:v>212.353369272237</c:v>
                </c:pt>
                <c:pt idx="1">
                  <c:v>213.437940776311</c:v>
                </c:pt>
                <c:pt idx="2">
                  <c:v>213.517512656642</c:v>
                </c:pt>
                <c:pt idx="3">
                  <c:v>213.788069616984</c:v>
                </c:pt>
                <c:pt idx="4">
                  <c:v>213.846833699634</c:v>
                </c:pt>
                <c:pt idx="5">
                  <c:v>214.402957070707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AMY!$N$2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AMY!$N$3:$N$20</c:f>
              <c:numCache>
                <c:formatCode>0.0</c:formatCode>
                <c:ptCount val="18"/>
                <c:pt idx="0">
                  <c:v>1.27816711590293</c:v>
                </c:pt>
                <c:pt idx="1">
                  <c:v>6.327</c:v>
                </c:pt>
                <c:pt idx="2">
                  <c:v>7.80600000000001</c:v>
                </c:pt>
                <c:pt idx="3">
                  <c:v>6.82009090909091</c:v>
                </c:pt>
                <c:pt idx="4">
                  <c:v>8.11538461538461</c:v>
                </c:pt>
                <c:pt idx="5">
                  <c:v>7.44999999999996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AMY!$O$2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AMY!$O$3:$O$20</c:f>
              <c:numCache>
                <c:formatCode>General</c:formatCode>
                <c:ptCount val="18"/>
                <c:pt idx="0">
                  <c:v>204</c:v>
                </c:pt>
                <c:pt idx="1">
                  <c:v>204</c:v>
                </c:pt>
                <c:pt idx="2">
                  <c:v>204</c:v>
                </c:pt>
                <c:pt idx="3">
                  <c:v>204</c:v>
                </c:pt>
                <c:pt idx="4">
                  <c:v>204</c:v>
                </c:pt>
                <c:pt idx="5">
                  <c:v>204</c:v>
                </c:pt>
                <c:pt idx="6">
                  <c:v>204</c:v>
                </c:pt>
                <c:pt idx="7">
                  <c:v>204</c:v>
                </c:pt>
                <c:pt idx="8">
                  <c:v>204</c:v>
                </c:pt>
                <c:pt idx="9">
                  <c:v>204</c:v>
                </c:pt>
                <c:pt idx="10">
                  <c:v>204</c:v>
                </c:pt>
                <c:pt idx="11">
                  <c:v>204</c:v>
                </c:pt>
                <c:pt idx="12">
                  <c:v>204</c:v>
                </c:pt>
                <c:pt idx="13">
                  <c:v>204</c:v>
                </c:pt>
                <c:pt idx="14">
                  <c:v>204</c:v>
                </c:pt>
                <c:pt idx="15">
                  <c:v>204</c:v>
                </c:pt>
                <c:pt idx="16">
                  <c:v>204</c:v>
                </c:pt>
                <c:pt idx="17">
                  <c:v>204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AMY!$P$2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AMY!$P$3:$P$20</c:f>
              <c:numCache>
                <c:formatCode>General</c:formatCode>
                <c:ptCount val="18"/>
                <c:pt idx="0">
                  <c:v>226</c:v>
                </c:pt>
                <c:pt idx="1">
                  <c:v>226</c:v>
                </c:pt>
                <c:pt idx="2">
                  <c:v>226</c:v>
                </c:pt>
                <c:pt idx="3">
                  <c:v>226</c:v>
                </c:pt>
                <c:pt idx="4">
                  <c:v>226</c:v>
                </c:pt>
                <c:pt idx="5">
                  <c:v>226</c:v>
                </c:pt>
                <c:pt idx="6">
                  <c:v>226</c:v>
                </c:pt>
                <c:pt idx="7">
                  <c:v>226</c:v>
                </c:pt>
                <c:pt idx="8">
                  <c:v>226</c:v>
                </c:pt>
                <c:pt idx="9">
                  <c:v>226</c:v>
                </c:pt>
                <c:pt idx="10">
                  <c:v>226</c:v>
                </c:pt>
                <c:pt idx="11">
                  <c:v>226</c:v>
                </c:pt>
                <c:pt idx="12">
                  <c:v>226</c:v>
                </c:pt>
                <c:pt idx="13">
                  <c:v>226</c:v>
                </c:pt>
                <c:pt idx="14">
                  <c:v>226</c:v>
                </c:pt>
                <c:pt idx="15">
                  <c:v>226</c:v>
                </c:pt>
                <c:pt idx="16">
                  <c:v>226</c:v>
                </c:pt>
                <c:pt idx="17">
                  <c:v>226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04096"/>
        <c:axId val="126406016"/>
      </c:lineChart>
      <c:catAx>
        <c:axId val="12640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6406016"/>
        <c:crosses val="autoZero"/>
        <c:auto val="0"/>
        <c:lblAlgn val="ctr"/>
        <c:lblOffset val="100"/>
        <c:tickLblSkip val="1"/>
        <c:noMultiLvlLbl val="0"/>
      </c:catAx>
      <c:valAx>
        <c:axId val="126406016"/>
        <c:scaling>
          <c:orientation val="minMax"/>
          <c:max val="237"/>
          <c:min val="19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6404096"/>
        <c:crosses val="autoZero"/>
        <c:crossBetween val="between"/>
        <c:majorUnit val="1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49782596"/>
          <c:y val="0.115338765793811"/>
          <c:w val="0.161629391795282"/>
          <c:h val="0.8688652871879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7083196317001"/>
          <c:y val="0.0846740050804449"/>
          <c:w val="0.703715882933246"/>
          <c:h val="0.734970364098222"/>
        </c:manualLayout>
      </c:layout>
      <c:lineChart>
        <c:grouping val="standard"/>
        <c:varyColors val="0"/>
        <c:ser>
          <c:idx val="0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CHE!$B$3:$B$20</c:f>
              <c:numCache>
                <c:formatCode>0.0</c:formatCode>
                <c:ptCount val="18"/>
                <c:pt idx="1">
                  <c:v>308.05</c:v>
                </c:pt>
                <c:pt idx="2">
                  <c:v>306.75</c:v>
                </c:pt>
                <c:pt idx="3">
                  <c:v>307.777777777778</c:v>
                </c:pt>
                <c:pt idx="4">
                  <c:v>308</c:v>
                </c:pt>
                <c:pt idx="5">
                  <c:v>307.727272727273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CHE!$C$3:$C$20</c:f>
              <c:numCache>
                <c:formatCode>0.0</c:formatCode>
                <c:ptCount val="18"/>
                <c:pt idx="0">
                  <c:v>306.791379310345</c:v>
                </c:pt>
                <c:pt idx="1">
                  <c:v>308.524324324324</c:v>
                </c:pt>
                <c:pt idx="2">
                  <c:v>309.323255813953</c:v>
                </c:pt>
                <c:pt idx="3">
                  <c:v>310.046428571429</c:v>
                </c:pt>
                <c:pt idx="4">
                  <c:v>308.939175257732</c:v>
                </c:pt>
                <c:pt idx="5">
                  <c:v>309.518888888889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CHE!$D$3:$D$20</c:f>
              <c:numCache>
                <c:formatCode>0.0</c:formatCode>
                <c:ptCount val="18"/>
                <c:pt idx="0">
                  <c:v>306.307692307692</c:v>
                </c:pt>
                <c:pt idx="1">
                  <c:v>305.333333333333</c:v>
                </c:pt>
                <c:pt idx="2">
                  <c:v>308.428571428571</c:v>
                </c:pt>
                <c:pt idx="3">
                  <c:v>312.266666666667</c:v>
                </c:pt>
                <c:pt idx="4">
                  <c:v>312.176470588235</c:v>
                </c:pt>
                <c:pt idx="5">
                  <c:v>314.105263157895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CHE!$E$3:$E$20</c:f>
              <c:numCache>
                <c:formatCode>0.0</c:formatCode>
                <c:ptCount val="18"/>
                <c:pt idx="1">
                  <c:v>305.6</c:v>
                </c:pt>
                <c:pt idx="2">
                  <c:v>306.659</c:v>
                </c:pt>
                <c:pt idx="3">
                  <c:v>305.809</c:v>
                </c:pt>
                <c:pt idx="4">
                  <c:v>307.226</c:v>
                </c:pt>
                <c:pt idx="5">
                  <c:v>306.144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CHE!$F$3:$F$20</c:f>
              <c:numCache>
                <c:formatCode>0.0</c:formatCode>
                <c:ptCount val="18"/>
                <c:pt idx="2">
                  <c:v>304</c:v>
                </c:pt>
                <c:pt idx="3">
                  <c:v>301</c:v>
                </c:pt>
                <c:pt idx="4">
                  <c:v>298.307692307692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CHE!$G$3:$G$20</c:f>
              <c:numCache>
                <c:formatCode>0.0</c:formatCode>
                <c:ptCount val="18"/>
                <c:pt idx="1">
                  <c:v>306.717647058824</c:v>
                </c:pt>
                <c:pt idx="2">
                  <c:v>305.980952380952</c:v>
                </c:pt>
                <c:pt idx="3">
                  <c:v>306.333333333333</c:v>
                </c:pt>
                <c:pt idx="4">
                  <c:v>305.725</c:v>
                </c:pt>
                <c:pt idx="5">
                  <c:v>306.6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CHE!$H$3:$H$20</c:f>
              <c:numCache>
                <c:formatCode>0.0</c:formatCode>
                <c:ptCount val="18"/>
                <c:pt idx="1">
                  <c:v>310.206</c:v>
                </c:pt>
                <c:pt idx="2">
                  <c:v>309.09</c:v>
                </c:pt>
                <c:pt idx="3">
                  <c:v>309.821</c:v>
                </c:pt>
                <c:pt idx="4">
                  <c:v>309.039</c:v>
                </c:pt>
                <c:pt idx="5">
                  <c:v>307.813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CHE!$I$3:$I$20</c:f>
              <c:numCache>
                <c:formatCode>0.0</c:formatCode>
                <c:ptCount val="18"/>
                <c:pt idx="2">
                  <c:v>306.68</c:v>
                </c:pt>
                <c:pt idx="3">
                  <c:v>306.55</c:v>
                </c:pt>
                <c:pt idx="4">
                  <c:v>308.33</c:v>
                </c:pt>
                <c:pt idx="5">
                  <c:v>308.95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CHE!$J$3:$J$20</c:f>
              <c:numCache>
                <c:formatCode>0.0</c:formatCode>
                <c:ptCount val="18"/>
                <c:pt idx="1">
                  <c:v>305.67</c:v>
                </c:pt>
                <c:pt idx="2">
                  <c:v>305.9</c:v>
                </c:pt>
                <c:pt idx="3">
                  <c:v>307.23</c:v>
                </c:pt>
                <c:pt idx="4">
                  <c:v>308.22</c:v>
                </c:pt>
                <c:pt idx="5">
                  <c:v>306.92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CHE!$K$3:$K$20</c:f>
              <c:numCache>
                <c:formatCode>0.0</c:formatCode>
                <c:ptCount val="18"/>
                <c:pt idx="2">
                  <c:v>306.642857142857</c:v>
                </c:pt>
                <c:pt idx="3">
                  <c:v>306.692307692308</c:v>
                </c:pt>
                <c:pt idx="4">
                  <c:v>305.214285714286</c:v>
                </c:pt>
                <c:pt idx="5">
                  <c:v>317.071428571429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CHE!$L$2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CHE!$L$3:$L$20</c:f>
              <c:numCache>
                <c:formatCode>General</c:formatCode>
                <c:ptCount val="18"/>
                <c:pt idx="0">
                  <c:v>307</c:v>
                </c:pt>
                <c:pt idx="1">
                  <c:v>307</c:v>
                </c:pt>
                <c:pt idx="2">
                  <c:v>307</c:v>
                </c:pt>
                <c:pt idx="3">
                  <c:v>307</c:v>
                </c:pt>
                <c:pt idx="4">
                  <c:v>307</c:v>
                </c:pt>
                <c:pt idx="5">
                  <c:v>307</c:v>
                </c:pt>
                <c:pt idx="6">
                  <c:v>307</c:v>
                </c:pt>
                <c:pt idx="7">
                  <c:v>307</c:v>
                </c:pt>
                <c:pt idx="8">
                  <c:v>307</c:v>
                </c:pt>
                <c:pt idx="9">
                  <c:v>307</c:v>
                </c:pt>
                <c:pt idx="10">
                  <c:v>307</c:v>
                </c:pt>
                <c:pt idx="11">
                  <c:v>307</c:v>
                </c:pt>
                <c:pt idx="12">
                  <c:v>307</c:v>
                </c:pt>
                <c:pt idx="13">
                  <c:v>307</c:v>
                </c:pt>
                <c:pt idx="14">
                  <c:v>307</c:v>
                </c:pt>
                <c:pt idx="15">
                  <c:v>307</c:v>
                </c:pt>
                <c:pt idx="16">
                  <c:v>307</c:v>
                </c:pt>
                <c:pt idx="17">
                  <c:v>307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CHE!$M$2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CHE!$M$3:$M$20</c:f>
              <c:numCache>
                <c:formatCode>0.0</c:formatCode>
                <c:ptCount val="18"/>
                <c:pt idx="0">
                  <c:v>306.549535809019</c:v>
                </c:pt>
                <c:pt idx="1">
                  <c:v>307.157329245212</c:v>
                </c:pt>
                <c:pt idx="2">
                  <c:v>306.945463676633</c:v>
                </c:pt>
                <c:pt idx="3">
                  <c:v>307.352651404151</c:v>
                </c:pt>
                <c:pt idx="4">
                  <c:v>307.117762386795</c:v>
                </c:pt>
                <c:pt idx="5">
                  <c:v>309.427761482832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CHE!$N$2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CHE!$N$3:$N$20</c:f>
              <c:numCache>
                <c:formatCode>0.0</c:formatCode>
                <c:ptCount val="18"/>
                <c:pt idx="0">
                  <c:v>0.483687002652459</c:v>
                </c:pt>
                <c:pt idx="1">
                  <c:v>4.8726666666667</c:v>
                </c:pt>
                <c:pt idx="2">
                  <c:v>5.32325581395338</c:v>
                </c:pt>
                <c:pt idx="3">
                  <c:v>11.2666666666667</c:v>
                </c:pt>
                <c:pt idx="4">
                  <c:v>13.868778280543</c:v>
                </c:pt>
                <c:pt idx="5">
                  <c:v>10.9274285714285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CHE!$O$2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CHE!$O$3:$O$20</c:f>
              <c:numCache>
                <c:formatCode>General</c:formatCode>
                <c:ptCount val="18"/>
                <c:pt idx="0">
                  <c:v>291</c:v>
                </c:pt>
                <c:pt idx="1">
                  <c:v>291</c:v>
                </c:pt>
                <c:pt idx="2">
                  <c:v>291</c:v>
                </c:pt>
                <c:pt idx="3">
                  <c:v>291</c:v>
                </c:pt>
                <c:pt idx="4">
                  <c:v>291</c:v>
                </c:pt>
                <c:pt idx="5">
                  <c:v>291</c:v>
                </c:pt>
                <c:pt idx="6">
                  <c:v>291</c:v>
                </c:pt>
                <c:pt idx="7">
                  <c:v>291</c:v>
                </c:pt>
                <c:pt idx="8">
                  <c:v>291</c:v>
                </c:pt>
                <c:pt idx="9">
                  <c:v>291</c:v>
                </c:pt>
                <c:pt idx="10">
                  <c:v>291</c:v>
                </c:pt>
                <c:pt idx="11">
                  <c:v>291</c:v>
                </c:pt>
                <c:pt idx="12">
                  <c:v>291</c:v>
                </c:pt>
                <c:pt idx="13">
                  <c:v>291</c:v>
                </c:pt>
                <c:pt idx="14">
                  <c:v>291</c:v>
                </c:pt>
                <c:pt idx="15">
                  <c:v>291</c:v>
                </c:pt>
                <c:pt idx="16">
                  <c:v>291</c:v>
                </c:pt>
                <c:pt idx="17">
                  <c:v>291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CHE!$P$2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CHE!$P$3:$P$20</c:f>
              <c:numCache>
                <c:formatCode>General</c:formatCode>
                <c:ptCount val="18"/>
                <c:pt idx="0">
                  <c:v>323</c:v>
                </c:pt>
                <c:pt idx="1">
                  <c:v>323</c:v>
                </c:pt>
                <c:pt idx="2">
                  <c:v>323</c:v>
                </c:pt>
                <c:pt idx="3">
                  <c:v>323</c:v>
                </c:pt>
                <c:pt idx="4">
                  <c:v>323</c:v>
                </c:pt>
                <c:pt idx="5">
                  <c:v>323</c:v>
                </c:pt>
                <c:pt idx="6">
                  <c:v>323</c:v>
                </c:pt>
                <c:pt idx="7">
                  <c:v>323</c:v>
                </c:pt>
                <c:pt idx="8">
                  <c:v>323</c:v>
                </c:pt>
                <c:pt idx="9">
                  <c:v>323</c:v>
                </c:pt>
                <c:pt idx="10">
                  <c:v>323</c:v>
                </c:pt>
                <c:pt idx="11">
                  <c:v>323</c:v>
                </c:pt>
                <c:pt idx="12">
                  <c:v>323</c:v>
                </c:pt>
                <c:pt idx="13">
                  <c:v>323</c:v>
                </c:pt>
                <c:pt idx="14">
                  <c:v>323</c:v>
                </c:pt>
                <c:pt idx="15">
                  <c:v>323</c:v>
                </c:pt>
                <c:pt idx="16">
                  <c:v>323</c:v>
                </c:pt>
                <c:pt idx="17">
                  <c:v>323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64224"/>
        <c:axId val="128166144"/>
      </c:lineChart>
      <c:catAx>
        <c:axId val="128164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8166144"/>
        <c:crosses val="autoZero"/>
        <c:auto val="0"/>
        <c:lblAlgn val="ctr"/>
        <c:lblOffset val="100"/>
        <c:tickLblSkip val="1"/>
        <c:noMultiLvlLbl val="0"/>
      </c:catAx>
      <c:valAx>
        <c:axId val="128166144"/>
        <c:scaling>
          <c:orientation val="minMax"/>
          <c:max val="339"/>
          <c:min val="27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8164224"/>
        <c:crosses val="autoZero"/>
        <c:crossBetween val="between"/>
        <c:majorUnit val="16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31489094"/>
          <c:y val="0.154098313981944"/>
          <c:w val="0.161629588633684"/>
          <c:h val="0.826229280661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56168819934221"/>
          <c:y val="0.0852459016393442"/>
          <c:w val="0.704725312609364"/>
          <c:h val="0.724590163934426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Fe!$B$3:$B$20</c:f>
              <c:numCache>
                <c:formatCode>0.0</c:formatCode>
                <c:ptCount val="18"/>
                <c:pt idx="1">
                  <c:v>148.5</c:v>
                </c:pt>
                <c:pt idx="2">
                  <c:v>148.65</c:v>
                </c:pt>
                <c:pt idx="3">
                  <c:v>148.388888888889</c:v>
                </c:pt>
                <c:pt idx="4">
                  <c:v>148.611111111111</c:v>
                </c:pt>
                <c:pt idx="5">
                  <c:v>148.181818181818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Fe!$C$3:$C$20</c:f>
              <c:numCache>
                <c:formatCode>0.0</c:formatCode>
                <c:ptCount val="18"/>
                <c:pt idx="0">
                  <c:v>151.603571428571</c:v>
                </c:pt>
                <c:pt idx="1">
                  <c:v>151.32</c:v>
                </c:pt>
                <c:pt idx="2">
                  <c:v>151.851136363636</c:v>
                </c:pt>
                <c:pt idx="3">
                  <c:v>151.807142857143</c:v>
                </c:pt>
                <c:pt idx="4">
                  <c:v>151.661290322581</c:v>
                </c:pt>
                <c:pt idx="5">
                  <c:v>150.551315789474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Fe!$D$3:$D$20</c:f>
              <c:numCache>
                <c:formatCode>0.0</c:formatCode>
                <c:ptCount val="18"/>
                <c:pt idx="0">
                  <c:v>143.545454545455</c:v>
                </c:pt>
                <c:pt idx="1">
                  <c:v>148.210526315789</c:v>
                </c:pt>
                <c:pt idx="2">
                  <c:v>146.352941176471</c:v>
                </c:pt>
                <c:pt idx="3">
                  <c:v>145.2</c:v>
                </c:pt>
                <c:pt idx="4">
                  <c:v>147.923076923077</c:v>
                </c:pt>
                <c:pt idx="5">
                  <c:v>147.473684210526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Fe!$E$3:$E$20</c:f>
              <c:numCache>
                <c:formatCode>0.0</c:formatCode>
                <c:ptCount val="18"/>
                <c:pt idx="1">
                  <c:v>147.6</c:v>
                </c:pt>
                <c:pt idx="2">
                  <c:v>147.382</c:v>
                </c:pt>
                <c:pt idx="3">
                  <c:v>147.732</c:v>
                </c:pt>
                <c:pt idx="4">
                  <c:v>148.419</c:v>
                </c:pt>
                <c:pt idx="5">
                  <c:v>150.067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Fe!$F$3:$F$20</c:f>
              <c:numCache>
                <c:formatCode>0.0</c:formatCode>
                <c:ptCount val="18"/>
                <c:pt idx="2">
                  <c:v>152</c:v>
                </c:pt>
                <c:pt idx="3">
                  <c:v>152.727272727273</c:v>
                </c:pt>
                <c:pt idx="4">
                  <c:v>151.461538461538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Fe!$G$3:$G$20</c:f>
              <c:numCache>
                <c:formatCode>0.0</c:formatCode>
                <c:ptCount val="18"/>
                <c:pt idx="1">
                  <c:v>153.111764705882</c:v>
                </c:pt>
                <c:pt idx="2">
                  <c:v>152.342857142857</c:v>
                </c:pt>
                <c:pt idx="3">
                  <c:v>152.5375</c:v>
                </c:pt>
                <c:pt idx="4">
                  <c:v>151.766666666667</c:v>
                </c:pt>
                <c:pt idx="5">
                  <c:v>151.679166666667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Fe!$H$3:$H$20</c:f>
              <c:numCache>
                <c:formatCode>0.0</c:formatCode>
                <c:ptCount val="18"/>
                <c:pt idx="1">
                  <c:v>146.083</c:v>
                </c:pt>
                <c:pt idx="2">
                  <c:v>146.16</c:v>
                </c:pt>
                <c:pt idx="3">
                  <c:v>145.734</c:v>
                </c:pt>
                <c:pt idx="4">
                  <c:v>145.443</c:v>
                </c:pt>
                <c:pt idx="5">
                  <c:v>145.194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Fe!$I$3:$I$20</c:f>
              <c:numCache>
                <c:formatCode>0.0</c:formatCode>
                <c:ptCount val="18"/>
                <c:pt idx="2">
                  <c:v>149.59</c:v>
                </c:pt>
                <c:pt idx="3">
                  <c:v>149.95</c:v>
                </c:pt>
                <c:pt idx="4">
                  <c:v>150.17</c:v>
                </c:pt>
                <c:pt idx="5">
                  <c:v>149.48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Fe!$J$3:$J$20</c:f>
              <c:numCache>
                <c:formatCode>0.0</c:formatCode>
                <c:ptCount val="18"/>
                <c:pt idx="1">
                  <c:v>149.98</c:v>
                </c:pt>
                <c:pt idx="2">
                  <c:v>149.29</c:v>
                </c:pt>
                <c:pt idx="3">
                  <c:v>148.66</c:v>
                </c:pt>
                <c:pt idx="4">
                  <c:v>148.46</c:v>
                </c:pt>
                <c:pt idx="5">
                  <c:v>147.94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Fe!$L$2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Fe!$L$3:$L$20</c:f>
              <c:numCache>
                <c:formatCode>0</c:formatCode>
                <c:ptCount val="18"/>
                <c:pt idx="0">
                  <c:v>149</c:v>
                </c:pt>
                <c:pt idx="1">
                  <c:v>149</c:v>
                </c:pt>
                <c:pt idx="2">
                  <c:v>149</c:v>
                </c:pt>
                <c:pt idx="3">
                  <c:v>149</c:v>
                </c:pt>
                <c:pt idx="4">
                  <c:v>149</c:v>
                </c:pt>
                <c:pt idx="5">
                  <c:v>149</c:v>
                </c:pt>
                <c:pt idx="6">
                  <c:v>149</c:v>
                </c:pt>
                <c:pt idx="7">
                  <c:v>149</c:v>
                </c:pt>
                <c:pt idx="8">
                  <c:v>149</c:v>
                </c:pt>
                <c:pt idx="9">
                  <c:v>149</c:v>
                </c:pt>
                <c:pt idx="10">
                  <c:v>149</c:v>
                </c:pt>
                <c:pt idx="11">
                  <c:v>149</c:v>
                </c:pt>
                <c:pt idx="12">
                  <c:v>149</c:v>
                </c:pt>
                <c:pt idx="13">
                  <c:v>149</c:v>
                </c:pt>
                <c:pt idx="14">
                  <c:v>149</c:v>
                </c:pt>
                <c:pt idx="15">
                  <c:v>149</c:v>
                </c:pt>
                <c:pt idx="16">
                  <c:v>149</c:v>
                </c:pt>
                <c:pt idx="17">
                  <c:v>149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Fe!$M$2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Fe!$M$3:$M$20</c:f>
              <c:numCache>
                <c:formatCode>0.0</c:formatCode>
                <c:ptCount val="18"/>
                <c:pt idx="0">
                  <c:v>147.574512987013</c:v>
                </c:pt>
                <c:pt idx="1">
                  <c:v>149.257898717382</c:v>
                </c:pt>
                <c:pt idx="2">
                  <c:v>149.290992742552</c:v>
                </c:pt>
                <c:pt idx="3">
                  <c:v>149.192978274812</c:v>
                </c:pt>
                <c:pt idx="4">
                  <c:v>149.323964831664</c:v>
                </c:pt>
                <c:pt idx="5">
                  <c:v>148.820873106061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Fe!$N$2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Fe!$N$3:$N$20</c:f>
              <c:numCache>
                <c:formatCode>0.0</c:formatCode>
                <c:ptCount val="18"/>
                <c:pt idx="0">
                  <c:v>8.05811688311695</c:v>
                </c:pt>
                <c:pt idx="1">
                  <c:v>7.02876470588237</c:v>
                </c:pt>
                <c:pt idx="2">
                  <c:v>6.18285714285713</c:v>
                </c:pt>
                <c:pt idx="3">
                  <c:v>7.52727272727273</c:v>
                </c:pt>
                <c:pt idx="4">
                  <c:v>6.32366666666667</c:v>
                </c:pt>
                <c:pt idx="5">
                  <c:v>6.48516666666669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Fe!$O$2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Fe!$O$3:$O$20</c:f>
              <c:numCache>
                <c:formatCode>0</c:formatCode>
                <c:ptCount val="18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Fe!$P$2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Fe!$P$3:$P$20</c:f>
              <c:numCache>
                <c:formatCode>0</c:formatCode>
                <c:ptCount val="18"/>
                <c:pt idx="0">
                  <c:v>157</c:v>
                </c:pt>
                <c:pt idx="1">
                  <c:v>157</c:v>
                </c:pt>
                <c:pt idx="2">
                  <c:v>157</c:v>
                </c:pt>
                <c:pt idx="3">
                  <c:v>157</c:v>
                </c:pt>
                <c:pt idx="4">
                  <c:v>157</c:v>
                </c:pt>
                <c:pt idx="5">
                  <c:v>157</c:v>
                </c:pt>
                <c:pt idx="6">
                  <c:v>157</c:v>
                </c:pt>
                <c:pt idx="7">
                  <c:v>157</c:v>
                </c:pt>
                <c:pt idx="8">
                  <c:v>157</c:v>
                </c:pt>
                <c:pt idx="9">
                  <c:v>157</c:v>
                </c:pt>
                <c:pt idx="10">
                  <c:v>157</c:v>
                </c:pt>
                <c:pt idx="11">
                  <c:v>157</c:v>
                </c:pt>
                <c:pt idx="12">
                  <c:v>157</c:v>
                </c:pt>
                <c:pt idx="13">
                  <c:v>157</c:v>
                </c:pt>
                <c:pt idx="14">
                  <c:v>157</c:v>
                </c:pt>
                <c:pt idx="15">
                  <c:v>157</c:v>
                </c:pt>
                <c:pt idx="16">
                  <c:v>157</c:v>
                </c:pt>
                <c:pt idx="17">
                  <c:v>157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35840"/>
        <c:axId val="127927424"/>
      </c:lineChart>
      <c:catAx>
        <c:axId val="128035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7927424"/>
        <c:crosses val="autoZero"/>
        <c:auto val="0"/>
        <c:lblAlgn val="ctr"/>
        <c:lblOffset val="100"/>
        <c:tickLblSkip val="1"/>
        <c:noMultiLvlLbl val="0"/>
      </c:catAx>
      <c:valAx>
        <c:axId val="127927424"/>
        <c:scaling>
          <c:orientation val="minMax"/>
          <c:max val="165"/>
          <c:min val="13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8035840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7586458565712"/>
          <c:y val="0.140983287632182"/>
          <c:w val="0.16141759824618"/>
          <c:h val="0.8560934907825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56168819934221"/>
          <c:y val="0.0852459016393442"/>
          <c:w val="0.704725312609364"/>
          <c:h val="0.724590163934426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Mg!$B$3:$B$20</c:f>
              <c:numCache>
                <c:formatCode>0.00</c:formatCode>
                <c:ptCount val="18"/>
                <c:pt idx="1">
                  <c:v>2.63</c:v>
                </c:pt>
                <c:pt idx="2">
                  <c:v>2.67</c:v>
                </c:pt>
                <c:pt idx="3">
                  <c:v>2.67222222222222</c:v>
                </c:pt>
                <c:pt idx="4">
                  <c:v>2.66666666666667</c:v>
                </c:pt>
                <c:pt idx="5">
                  <c:v>2.66818181818182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Mg!$C$3:$C$20</c:f>
              <c:numCache>
                <c:formatCode>0.00</c:formatCode>
                <c:ptCount val="18"/>
                <c:pt idx="0">
                  <c:v>2.61609375</c:v>
                </c:pt>
                <c:pt idx="1">
                  <c:v>2.64126582278481</c:v>
                </c:pt>
                <c:pt idx="2">
                  <c:v>2.63316455696202</c:v>
                </c:pt>
                <c:pt idx="3">
                  <c:v>2.67207317073171</c:v>
                </c:pt>
                <c:pt idx="4">
                  <c:v>2.64041666666667</c:v>
                </c:pt>
                <c:pt idx="5">
                  <c:v>2.65679012345679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Mg!$D$3:$D$20</c:f>
              <c:numCache>
                <c:formatCode>0.00</c:formatCode>
                <c:ptCount val="18"/>
                <c:pt idx="0">
                  <c:v>2.63571428571429</c:v>
                </c:pt>
                <c:pt idx="1">
                  <c:v>2.71052631578947</c:v>
                </c:pt>
                <c:pt idx="2">
                  <c:v>2.71176470588235</c:v>
                </c:pt>
                <c:pt idx="3">
                  <c:v>2.635</c:v>
                </c:pt>
                <c:pt idx="4">
                  <c:v>2.59047619047619</c:v>
                </c:pt>
                <c:pt idx="5">
                  <c:v>2.68571428571429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  <c:pt idx="1">
                  <c:v>2.736</c:v>
                </c:pt>
                <c:pt idx="2">
                  <c:v>2.749</c:v>
                </c:pt>
                <c:pt idx="3">
                  <c:v>2.738</c:v>
                </c:pt>
                <c:pt idx="4">
                  <c:v>2.744</c:v>
                </c:pt>
                <c:pt idx="5" c:formatCode="0.00_ ">
                  <c:v>2.755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Mg!$G$2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Mg!$G$3:$G$20</c:f>
              <c:numCache>
                <c:formatCode>0.00</c:formatCode>
                <c:ptCount val="18"/>
              </c:numCache>
            </c:numRef>
          </c:val>
          <c:smooth val="0"/>
        </c:ser>
        <c:ser>
          <c:idx val="15"/>
          <c:order val="5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  <c:pt idx="1">
                  <c:v>2.736</c:v>
                </c:pt>
                <c:pt idx="2">
                  <c:v>2.749</c:v>
                </c:pt>
                <c:pt idx="3">
                  <c:v>2.738</c:v>
                </c:pt>
                <c:pt idx="4">
                  <c:v>2.744</c:v>
                </c:pt>
                <c:pt idx="5" c:formatCode="0.00_ ">
                  <c:v>2.755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663300"/>
              </a:solidFill>
              <a:ln w="12700" cap="flat" cmpd="sng" algn="ctr">
                <a:solidFill>
                  <a:srgbClr val="6633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Mg!$F$3:$F$20</c:f>
              <c:numCache>
                <c:formatCode>0.00</c:formatCode>
                <c:ptCount val="18"/>
                <c:pt idx="2">
                  <c:v>2.6</c:v>
                </c:pt>
                <c:pt idx="3">
                  <c:v>2.67272727272727</c:v>
                </c:pt>
                <c:pt idx="4">
                  <c:v>2.6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12700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Mg!$H$3:$H$20</c:f>
              <c:numCache>
                <c:formatCode>0.00</c:formatCode>
                <c:ptCount val="18"/>
                <c:pt idx="1">
                  <c:v>2.681</c:v>
                </c:pt>
                <c:pt idx="2">
                  <c:v>2.632</c:v>
                </c:pt>
                <c:pt idx="3">
                  <c:v>2.646</c:v>
                </c:pt>
                <c:pt idx="4">
                  <c:v>2.604</c:v>
                </c:pt>
                <c:pt idx="5">
                  <c:v>2.629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Mg!$I$3:$I$20</c:f>
              <c:numCache>
                <c:formatCode>0.00</c:formatCode>
                <c:ptCount val="18"/>
                <c:pt idx="2">
                  <c:v>2.76</c:v>
                </c:pt>
                <c:pt idx="3">
                  <c:v>2.75</c:v>
                </c:pt>
                <c:pt idx="4">
                  <c:v>2.64</c:v>
                </c:pt>
                <c:pt idx="5">
                  <c:v>2.63</c:v>
                </c:pt>
              </c:numCache>
            </c:numRef>
          </c:val>
          <c:smooth val="0"/>
        </c:ser>
        <c:ser>
          <c:idx val="3"/>
          <c:order val="9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Mg!$J$3:$J$20</c:f>
              <c:numCache>
                <c:formatCode>0.00</c:formatCode>
                <c:ptCount val="18"/>
                <c:pt idx="1">
                  <c:v>2.69</c:v>
                </c:pt>
                <c:pt idx="2">
                  <c:v>2.73</c:v>
                </c:pt>
                <c:pt idx="3">
                  <c:v>2.68</c:v>
                </c:pt>
                <c:pt idx="4">
                  <c:v>2.76</c:v>
                </c:pt>
                <c:pt idx="5">
                  <c:v>2.73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Mg!$L$2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Mg!$L$3:$L$20</c:f>
              <c:numCache>
                <c:formatCode>0.0</c:formatCode>
                <c:ptCount val="18"/>
                <c:pt idx="0">
                  <c:v>2.7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2.7</c:v>
                </c:pt>
                <c:pt idx="17">
                  <c:v>2.7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Mg!$M$2</c:f>
              <c:strCache>
                <c:ptCount val="1"/>
                <c:pt idx="0">
                  <c:v>8病院平均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Mg!$M$3:$M$20</c:f>
              <c:numCache>
                <c:formatCode>0.00</c:formatCode>
                <c:ptCount val="18"/>
                <c:pt idx="0">
                  <c:v>2.62590401785714</c:v>
                </c:pt>
                <c:pt idx="1">
                  <c:v>2.68146535642905</c:v>
                </c:pt>
                <c:pt idx="2">
                  <c:v>2.68574115785555</c:v>
                </c:pt>
                <c:pt idx="3">
                  <c:v>2.68325283321015</c:v>
                </c:pt>
                <c:pt idx="4">
                  <c:v>2.65569494047619</c:v>
                </c:pt>
                <c:pt idx="5">
                  <c:v>2.67924088962184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Mg!$N$2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Mg!$N$3:$N$20</c:f>
              <c:numCache>
                <c:formatCode>0.00</c:formatCode>
                <c:ptCount val="18"/>
                <c:pt idx="0">
                  <c:v>0.0196205357142878</c:v>
                </c:pt>
                <c:pt idx="1">
                  <c:v>0.105999999999999</c:v>
                </c:pt>
                <c:pt idx="2">
                  <c:v>0.16</c:v>
                </c:pt>
                <c:pt idx="3">
                  <c:v>0.114999999999999</c:v>
                </c:pt>
                <c:pt idx="4">
                  <c:v>0.169523809523808</c:v>
                </c:pt>
                <c:pt idx="5">
                  <c:v>0.126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Mg!$O$2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Mg!$O$3:$O$20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Mg!$P$2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Mg!$P$3:$P$20</c:f>
              <c:numCache>
                <c:formatCode>0.0</c:formatCode>
                <c:ptCount val="18"/>
                <c:pt idx="0">
                  <c:v>2.9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2.9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0992"/>
        <c:axId val="128103168"/>
      </c:lineChart>
      <c:catAx>
        <c:axId val="12810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8103168"/>
        <c:crosses val="autoZero"/>
        <c:auto val="0"/>
        <c:lblAlgn val="ctr"/>
        <c:lblOffset val="100"/>
        <c:tickLblSkip val="1"/>
        <c:noMultiLvlLbl val="0"/>
      </c:catAx>
      <c:valAx>
        <c:axId val="128103168"/>
        <c:scaling>
          <c:orientation val="minMax"/>
          <c:max val="3.1"/>
          <c:min val="2.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81009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11635121"/>
          <c:y val="0.105375047703609"/>
          <c:w val="0.140376929750285"/>
          <c:h val="0.8801031552586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56168819934221"/>
          <c:y val="0.0852459016393442"/>
          <c:w val="0.704725312609363"/>
          <c:h val="0.724590163934426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IP!$B$3:$B$20</c:f>
              <c:numCache>
                <c:formatCode>0.00</c:formatCode>
                <c:ptCount val="18"/>
                <c:pt idx="1">
                  <c:v>5.95</c:v>
                </c:pt>
                <c:pt idx="2">
                  <c:v>5.965</c:v>
                </c:pt>
                <c:pt idx="3">
                  <c:v>5.95</c:v>
                </c:pt>
                <c:pt idx="4">
                  <c:v>5.95555555555556</c:v>
                </c:pt>
                <c:pt idx="5">
                  <c:v>5.93181818181818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IP!$C$3:$C$20</c:f>
              <c:numCache>
                <c:formatCode>0.00</c:formatCode>
                <c:ptCount val="18"/>
                <c:pt idx="0">
                  <c:v>5.96240740740741</c:v>
                </c:pt>
                <c:pt idx="1">
                  <c:v>5.9592</c:v>
                </c:pt>
                <c:pt idx="2">
                  <c:v>5.97654320987654</c:v>
                </c:pt>
                <c:pt idx="3">
                  <c:v>6.01068965517242</c:v>
                </c:pt>
                <c:pt idx="4">
                  <c:v>5.99255319148936</c:v>
                </c:pt>
                <c:pt idx="5">
                  <c:v>6.01581395348837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IP!$D$3:$D$20</c:f>
              <c:numCache>
                <c:formatCode>0.00</c:formatCode>
                <c:ptCount val="18"/>
                <c:pt idx="0">
                  <c:v>5.95</c:v>
                </c:pt>
                <c:pt idx="1">
                  <c:v>5.92857142857143</c:v>
                </c:pt>
                <c:pt idx="2">
                  <c:v>5.97</c:v>
                </c:pt>
                <c:pt idx="3">
                  <c:v>5.96315789473684</c:v>
                </c:pt>
                <c:pt idx="4">
                  <c:v>5.88571428571429</c:v>
                </c:pt>
                <c:pt idx="5">
                  <c:v>5.89047619047619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IP!$E$3:$E$20</c:f>
              <c:numCache>
                <c:formatCode>0.00</c:formatCode>
                <c:ptCount val="18"/>
                <c:pt idx="1">
                  <c:v>6.026</c:v>
                </c:pt>
                <c:pt idx="2">
                  <c:v>6.038</c:v>
                </c:pt>
                <c:pt idx="3">
                  <c:v>6.043</c:v>
                </c:pt>
                <c:pt idx="4">
                  <c:v>6.062</c:v>
                </c:pt>
                <c:pt idx="5" c:formatCode="0.00_ ">
                  <c:v>6.063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IP!$F$3:$F$20</c:f>
              <c:numCache>
                <c:formatCode>0.00</c:formatCode>
                <c:ptCount val="18"/>
                <c:pt idx="2">
                  <c:v>5.8</c:v>
                </c:pt>
                <c:pt idx="3">
                  <c:v>5.9</c:v>
                </c:pt>
                <c:pt idx="4">
                  <c:v>5.87692307692308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IP!$G$3:$G$20</c:f>
              <c:numCache>
                <c:formatCode>0.00</c:formatCode>
                <c:ptCount val="18"/>
                <c:pt idx="1">
                  <c:v>5.93588235294118</c:v>
                </c:pt>
                <c:pt idx="2">
                  <c:v>5.92857142857143</c:v>
                </c:pt>
                <c:pt idx="3">
                  <c:v>5.90083333333333</c:v>
                </c:pt>
                <c:pt idx="4">
                  <c:v>5.87375</c:v>
                </c:pt>
                <c:pt idx="5">
                  <c:v>5.865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IP!$H$3:$H$20</c:f>
              <c:numCache>
                <c:formatCode>0.00</c:formatCode>
                <c:ptCount val="18"/>
                <c:pt idx="1">
                  <c:v>5.986</c:v>
                </c:pt>
                <c:pt idx="2">
                  <c:v>5.976</c:v>
                </c:pt>
                <c:pt idx="3">
                  <c:v>5.991</c:v>
                </c:pt>
                <c:pt idx="4">
                  <c:v>5.974</c:v>
                </c:pt>
                <c:pt idx="5">
                  <c:v>5.954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IP!$I$3:$I$20</c:f>
              <c:numCache>
                <c:formatCode>0.00</c:formatCode>
                <c:ptCount val="18"/>
                <c:pt idx="2">
                  <c:v>5.98</c:v>
                </c:pt>
                <c:pt idx="3">
                  <c:v>5.95</c:v>
                </c:pt>
                <c:pt idx="4">
                  <c:v>5.94</c:v>
                </c:pt>
                <c:pt idx="5">
                  <c:v>5.98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IP!$J$3:$J$20</c:f>
              <c:numCache>
                <c:formatCode>0.00</c:formatCode>
                <c:ptCount val="18"/>
                <c:pt idx="1">
                  <c:v>6.05</c:v>
                </c:pt>
                <c:pt idx="2">
                  <c:v>6.03</c:v>
                </c:pt>
                <c:pt idx="3">
                  <c:v>5.97</c:v>
                </c:pt>
                <c:pt idx="4">
                  <c:v>5.92</c:v>
                </c:pt>
                <c:pt idx="5">
                  <c:v>5.87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IP!$K$3:$K$20</c:f>
              <c:numCache>
                <c:formatCode>0.00</c:formatCode>
                <c:ptCount val="18"/>
                <c:pt idx="2">
                  <c:v>6.02142857142857</c:v>
                </c:pt>
                <c:pt idx="3">
                  <c:v>5.98461538461538</c:v>
                </c:pt>
                <c:pt idx="4">
                  <c:v>6</c:v>
                </c:pt>
                <c:pt idx="5">
                  <c:v>5.96428571428571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IP!$L$3:$L$20</c:f>
              <c:numCache>
                <c:formatCode>0.0</c:formatCode>
                <c:ptCount val="18"/>
                <c:pt idx="0">
                  <c:v>5.9</c:v>
                </c:pt>
                <c:pt idx="1">
                  <c:v>5.9</c:v>
                </c:pt>
                <c:pt idx="2">
                  <c:v>5.9</c:v>
                </c:pt>
                <c:pt idx="3">
                  <c:v>5.9</c:v>
                </c:pt>
                <c:pt idx="4">
                  <c:v>5.9</c:v>
                </c:pt>
                <c:pt idx="5">
                  <c:v>5.9</c:v>
                </c:pt>
                <c:pt idx="6">
                  <c:v>5.9</c:v>
                </c:pt>
                <c:pt idx="7">
                  <c:v>5.9</c:v>
                </c:pt>
                <c:pt idx="8">
                  <c:v>5.9</c:v>
                </c:pt>
                <c:pt idx="9">
                  <c:v>5.9</c:v>
                </c:pt>
                <c:pt idx="10">
                  <c:v>5.9</c:v>
                </c:pt>
                <c:pt idx="11">
                  <c:v>5.9</c:v>
                </c:pt>
                <c:pt idx="12">
                  <c:v>5.9</c:v>
                </c:pt>
                <c:pt idx="13">
                  <c:v>5.9</c:v>
                </c:pt>
                <c:pt idx="14">
                  <c:v>5.9</c:v>
                </c:pt>
                <c:pt idx="15">
                  <c:v>5.9</c:v>
                </c:pt>
                <c:pt idx="16">
                  <c:v>5.9</c:v>
                </c:pt>
                <c:pt idx="17">
                  <c:v>5.9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IP!$M$2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IP!$M$3:$M$20</c:f>
              <c:numCache>
                <c:formatCode>0.00</c:formatCode>
                <c:ptCount val="18"/>
                <c:pt idx="0">
                  <c:v>5.9562037037037</c:v>
                </c:pt>
                <c:pt idx="1">
                  <c:v>5.97652196878752</c:v>
                </c:pt>
                <c:pt idx="2">
                  <c:v>5.96855432098765</c:v>
                </c:pt>
                <c:pt idx="3">
                  <c:v>5.9663296267858</c:v>
                </c:pt>
                <c:pt idx="4">
                  <c:v>5.94804961096823</c:v>
                </c:pt>
                <c:pt idx="5">
                  <c:v>5.94826600445205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IP!$N$2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IP!$N$3:$N$20</c:f>
              <c:numCache>
                <c:formatCode>0.00</c:formatCode>
                <c:ptCount val="18"/>
                <c:pt idx="0">
                  <c:v>0.012407407407407</c:v>
                </c:pt>
                <c:pt idx="1">
                  <c:v>0.121428571428571</c:v>
                </c:pt>
                <c:pt idx="2">
                  <c:v>0.238</c:v>
                </c:pt>
                <c:pt idx="3">
                  <c:v>0.143</c:v>
                </c:pt>
                <c:pt idx="4">
                  <c:v>0.188249999999999</c:v>
                </c:pt>
                <c:pt idx="5">
                  <c:v>0.197999999999999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IP!$O$2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IP!$O$3:$O$20</c:f>
              <c:numCache>
                <c:formatCode>0.0</c:formatCode>
                <c:ptCount val="18"/>
                <c:pt idx="0">
                  <c:v>5.7</c:v>
                </c:pt>
                <c:pt idx="1">
                  <c:v>5.7</c:v>
                </c:pt>
                <c:pt idx="2">
                  <c:v>5.7</c:v>
                </c:pt>
                <c:pt idx="3">
                  <c:v>5.7</c:v>
                </c:pt>
                <c:pt idx="4">
                  <c:v>5.7</c:v>
                </c:pt>
                <c:pt idx="5">
                  <c:v>5.7</c:v>
                </c:pt>
                <c:pt idx="6">
                  <c:v>5.7</c:v>
                </c:pt>
                <c:pt idx="7">
                  <c:v>5.7</c:v>
                </c:pt>
                <c:pt idx="8">
                  <c:v>5.7</c:v>
                </c:pt>
                <c:pt idx="9">
                  <c:v>5.7</c:v>
                </c:pt>
                <c:pt idx="10">
                  <c:v>5.7</c:v>
                </c:pt>
                <c:pt idx="11">
                  <c:v>5.7</c:v>
                </c:pt>
                <c:pt idx="12">
                  <c:v>5.7</c:v>
                </c:pt>
                <c:pt idx="13">
                  <c:v>5.7</c:v>
                </c:pt>
                <c:pt idx="14">
                  <c:v>5.7</c:v>
                </c:pt>
                <c:pt idx="15">
                  <c:v>5.7</c:v>
                </c:pt>
                <c:pt idx="16">
                  <c:v>5.7</c:v>
                </c:pt>
                <c:pt idx="17">
                  <c:v>5.7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IP!$P$2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IP!$P$3:$P$20</c:f>
              <c:numCache>
                <c:formatCode>0.0</c:formatCode>
                <c:ptCount val="18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  <c:pt idx="3">
                  <c:v>6.1</c:v>
                </c:pt>
                <c:pt idx="4">
                  <c:v>6.1</c:v>
                </c:pt>
                <c:pt idx="5">
                  <c:v>6.1</c:v>
                </c:pt>
                <c:pt idx="6">
                  <c:v>6.1</c:v>
                </c:pt>
                <c:pt idx="7">
                  <c:v>6.1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6.1</c:v>
                </c:pt>
                <c:pt idx="13">
                  <c:v>6.1</c:v>
                </c:pt>
                <c:pt idx="14">
                  <c:v>6.1</c:v>
                </c:pt>
                <c:pt idx="15">
                  <c:v>6.1</c:v>
                </c:pt>
                <c:pt idx="16">
                  <c:v>6.1</c:v>
                </c:pt>
                <c:pt idx="17">
                  <c:v>6.1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75808"/>
        <c:axId val="128255104"/>
      </c:lineChart>
      <c:catAx>
        <c:axId val="12837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8255104"/>
        <c:crosses val="autoZero"/>
        <c:auto val="0"/>
        <c:lblAlgn val="ctr"/>
        <c:lblOffset val="100"/>
        <c:tickLblSkip val="1"/>
        <c:noMultiLvlLbl val="0"/>
      </c:catAx>
      <c:valAx>
        <c:axId val="128255104"/>
        <c:scaling>
          <c:orientation val="minMax"/>
          <c:max val="6.3"/>
          <c:min val="5.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8375808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61239487"/>
          <c:y val="0.107091483468209"/>
          <c:w val="0.161417543859649"/>
          <c:h val="0.8724102331145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56168819934221"/>
          <c:y val="0.0852459016393442"/>
          <c:w val="0.704725312609364"/>
          <c:h val="0.724590163934426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IgG!$B$3:$B$20</c:f>
              <c:numCache>
                <c:formatCode>0.0</c:formatCode>
                <c:ptCount val="18"/>
                <c:pt idx="1">
                  <c:v>988.45</c:v>
                </c:pt>
                <c:pt idx="2">
                  <c:v>985.35</c:v>
                </c:pt>
                <c:pt idx="3">
                  <c:v>984.833333333333</c:v>
                </c:pt>
                <c:pt idx="4">
                  <c:v>986.055555555556</c:v>
                </c:pt>
                <c:pt idx="5">
                  <c:v>984.363636363636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IgG!$C$3:$C$20</c:f>
              <c:numCache>
                <c:formatCode>0.0</c:formatCode>
                <c:ptCount val="18"/>
                <c:pt idx="0">
                  <c:v>969.777358490566</c:v>
                </c:pt>
                <c:pt idx="1">
                  <c:v>967.394444444444</c:v>
                </c:pt>
                <c:pt idx="2">
                  <c:v>974.454666666667</c:v>
                </c:pt>
                <c:pt idx="3">
                  <c:v>981.977631578948</c:v>
                </c:pt>
                <c:pt idx="4">
                  <c:v>980.439130434783</c:v>
                </c:pt>
                <c:pt idx="5">
                  <c:v>980.01625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IgG!$D$3:$D$20</c:f>
              <c:numCache>
                <c:formatCode>0.0</c:formatCode>
                <c:ptCount val="18"/>
                <c:pt idx="0">
                  <c:v>995.146153846154</c:v>
                </c:pt>
                <c:pt idx="1">
                  <c:v>1000.31333333333</c:v>
                </c:pt>
                <c:pt idx="2">
                  <c:v>1006.25</c:v>
                </c:pt>
                <c:pt idx="3">
                  <c:v>1023.60666666667</c:v>
                </c:pt>
                <c:pt idx="4">
                  <c:v>1000.91764705882</c:v>
                </c:pt>
                <c:pt idx="5">
                  <c:v>1001.07777777778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IgG!$E$2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IgG!$E$3:$E$20</c:f>
              <c:numCache>
                <c:formatCode>0.0_ </c:formatCode>
                <c:ptCount val="18"/>
              </c:numCache>
            </c:numRef>
          </c:val>
          <c:smooth val="0"/>
        </c:ser>
        <c:ser>
          <c:idx val="5"/>
          <c:order val="4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IgG!$F$3:$F$20</c:f>
              <c:numCache>
                <c:formatCode>0.0</c:formatCode>
                <c:ptCount val="18"/>
                <c:pt idx="2">
                  <c:v>950</c:v>
                </c:pt>
                <c:pt idx="3">
                  <c:v>999.090909090909</c:v>
                </c:pt>
                <c:pt idx="4">
                  <c:v>990.538461538462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IgG!$G$3:$G$20</c:f>
              <c:numCache>
                <c:formatCode>0.0</c:formatCode>
                <c:ptCount val="18"/>
                <c:pt idx="1">
                  <c:v>971.715647058824</c:v>
                </c:pt>
                <c:pt idx="2">
                  <c:v>976.753142857143</c:v>
                </c:pt>
                <c:pt idx="3">
                  <c:v>979.184708333333</c:v>
                </c:pt>
                <c:pt idx="4">
                  <c:v>972.036833333333</c:v>
                </c:pt>
                <c:pt idx="5">
                  <c:v>971.415958333333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IgG!$H$3:$H$20</c:f>
              <c:numCache>
                <c:formatCode>0.0</c:formatCode>
                <c:ptCount val="18"/>
              </c:numCache>
            </c:numRef>
          </c:val>
          <c:smooth val="0"/>
        </c:ser>
        <c:ser>
          <c:idx val="8"/>
          <c:order val="7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IgG!$I$3:$I$20</c:f>
              <c:numCache>
                <c:formatCode>0.0</c:formatCode>
                <c:ptCount val="18"/>
                <c:pt idx="2">
                  <c:v>998</c:v>
                </c:pt>
                <c:pt idx="3">
                  <c:v>981.43</c:v>
                </c:pt>
                <c:pt idx="4">
                  <c:v>1005.83</c:v>
                </c:pt>
                <c:pt idx="5">
                  <c:v>1004.71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IgG!$J$3:$J$20</c:f>
              <c:numCache>
                <c:formatCode>0.0</c:formatCode>
                <c:ptCount val="18"/>
                <c:pt idx="1">
                  <c:v>978.68</c:v>
                </c:pt>
                <c:pt idx="2">
                  <c:v>975.58</c:v>
                </c:pt>
                <c:pt idx="3">
                  <c:v>982.59</c:v>
                </c:pt>
                <c:pt idx="4">
                  <c:v>990.76</c:v>
                </c:pt>
                <c:pt idx="5">
                  <c:v>1001.6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IgG!$K$2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IgG!$K$3:$K$20</c:f>
              <c:numCache>
                <c:formatCode>0.0</c:formatCode>
                <c:ptCount val="18"/>
              </c:numCache>
            </c:numRef>
          </c:val>
          <c:smooth val="0"/>
        </c:ser>
        <c:ser>
          <c:idx val="9"/>
          <c:order val="10"/>
          <c:tx>
            <c:strRef>
              <c:f>IgG!$L$2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IgG!$L$3:$L$20</c:f>
              <c:numCache>
                <c:formatCode>0</c:formatCode>
                <c:ptCount val="18"/>
                <c:pt idx="0">
                  <c:v>966</c:v>
                </c:pt>
                <c:pt idx="1">
                  <c:v>966</c:v>
                </c:pt>
                <c:pt idx="2">
                  <c:v>966</c:v>
                </c:pt>
                <c:pt idx="3">
                  <c:v>966</c:v>
                </c:pt>
                <c:pt idx="4">
                  <c:v>966</c:v>
                </c:pt>
                <c:pt idx="5">
                  <c:v>966</c:v>
                </c:pt>
                <c:pt idx="6">
                  <c:v>966</c:v>
                </c:pt>
                <c:pt idx="7">
                  <c:v>966</c:v>
                </c:pt>
                <c:pt idx="8">
                  <c:v>966</c:v>
                </c:pt>
                <c:pt idx="9">
                  <c:v>966</c:v>
                </c:pt>
                <c:pt idx="10">
                  <c:v>966</c:v>
                </c:pt>
                <c:pt idx="11">
                  <c:v>966</c:v>
                </c:pt>
                <c:pt idx="12">
                  <c:v>966</c:v>
                </c:pt>
                <c:pt idx="13">
                  <c:v>966</c:v>
                </c:pt>
                <c:pt idx="14">
                  <c:v>966</c:v>
                </c:pt>
                <c:pt idx="15">
                  <c:v>966</c:v>
                </c:pt>
                <c:pt idx="16">
                  <c:v>966</c:v>
                </c:pt>
                <c:pt idx="17">
                  <c:v>966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IgG!$M$2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IgG!$M$3:$M$20</c:f>
              <c:numCache>
                <c:formatCode>0.0</c:formatCode>
                <c:ptCount val="18"/>
                <c:pt idx="0">
                  <c:v>982.46175616836</c:v>
                </c:pt>
                <c:pt idx="1">
                  <c:v>981.31068496732</c:v>
                </c:pt>
                <c:pt idx="2">
                  <c:v>980.912544217687</c:v>
                </c:pt>
                <c:pt idx="3">
                  <c:v>990.387607000456</c:v>
                </c:pt>
                <c:pt idx="4">
                  <c:v>989.511089702994</c:v>
                </c:pt>
                <c:pt idx="5">
                  <c:v>990.530603745791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IgG!$N$2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IgG!$N$3:$N$20</c:f>
              <c:numCache>
                <c:formatCode>0.0</c:formatCode>
                <c:ptCount val="18"/>
                <c:pt idx="0">
                  <c:v>25.3687953555877</c:v>
                </c:pt>
                <c:pt idx="1">
                  <c:v>32.9188888888891</c:v>
                </c:pt>
                <c:pt idx="2">
                  <c:v>56.2500000000001</c:v>
                </c:pt>
                <c:pt idx="3">
                  <c:v>44.4219583333332</c:v>
                </c:pt>
                <c:pt idx="4">
                  <c:v>33.7931666666668</c:v>
                </c:pt>
                <c:pt idx="5">
                  <c:v>33.2940416666667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IgG!$O$2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IgG!$O$3:$O$20</c:f>
              <c:numCache>
                <c:formatCode>0</c:formatCode>
                <c:ptCount val="18"/>
                <c:pt idx="0">
                  <c:v>917</c:v>
                </c:pt>
                <c:pt idx="1">
                  <c:v>917</c:v>
                </c:pt>
                <c:pt idx="2">
                  <c:v>917</c:v>
                </c:pt>
                <c:pt idx="3">
                  <c:v>917</c:v>
                </c:pt>
                <c:pt idx="4">
                  <c:v>917</c:v>
                </c:pt>
                <c:pt idx="5">
                  <c:v>917</c:v>
                </c:pt>
                <c:pt idx="6">
                  <c:v>917</c:v>
                </c:pt>
                <c:pt idx="7">
                  <c:v>917</c:v>
                </c:pt>
                <c:pt idx="8">
                  <c:v>917</c:v>
                </c:pt>
                <c:pt idx="9">
                  <c:v>917</c:v>
                </c:pt>
                <c:pt idx="10">
                  <c:v>917</c:v>
                </c:pt>
                <c:pt idx="11">
                  <c:v>917</c:v>
                </c:pt>
                <c:pt idx="12">
                  <c:v>917</c:v>
                </c:pt>
                <c:pt idx="13">
                  <c:v>917</c:v>
                </c:pt>
                <c:pt idx="14">
                  <c:v>917</c:v>
                </c:pt>
                <c:pt idx="15">
                  <c:v>917</c:v>
                </c:pt>
                <c:pt idx="16">
                  <c:v>917</c:v>
                </c:pt>
                <c:pt idx="17">
                  <c:v>917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IgG!$P$2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IgG!$P$3:$P$20</c:f>
              <c:numCache>
                <c:formatCode>0</c:formatCode>
                <c:ptCount val="18"/>
                <c:pt idx="0">
                  <c:v>1015</c:v>
                </c:pt>
                <c:pt idx="1">
                  <c:v>1015</c:v>
                </c:pt>
                <c:pt idx="2">
                  <c:v>1015</c:v>
                </c:pt>
                <c:pt idx="3">
                  <c:v>1015</c:v>
                </c:pt>
                <c:pt idx="4">
                  <c:v>1015</c:v>
                </c:pt>
                <c:pt idx="5">
                  <c:v>1015</c:v>
                </c:pt>
                <c:pt idx="6">
                  <c:v>1015</c:v>
                </c:pt>
                <c:pt idx="7">
                  <c:v>1015</c:v>
                </c:pt>
                <c:pt idx="8">
                  <c:v>1015</c:v>
                </c:pt>
                <c:pt idx="9">
                  <c:v>1015</c:v>
                </c:pt>
                <c:pt idx="10">
                  <c:v>1015</c:v>
                </c:pt>
                <c:pt idx="11">
                  <c:v>1015</c:v>
                </c:pt>
                <c:pt idx="12">
                  <c:v>1015</c:v>
                </c:pt>
                <c:pt idx="13">
                  <c:v>1015</c:v>
                </c:pt>
                <c:pt idx="14">
                  <c:v>1015</c:v>
                </c:pt>
                <c:pt idx="15">
                  <c:v>1015</c:v>
                </c:pt>
                <c:pt idx="16">
                  <c:v>1015</c:v>
                </c:pt>
                <c:pt idx="17">
                  <c:v>1015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43328"/>
        <c:axId val="126288640"/>
      </c:lineChart>
      <c:catAx>
        <c:axId val="12784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6288640"/>
        <c:crosses val="autoZero"/>
        <c:auto val="0"/>
        <c:lblAlgn val="ctr"/>
        <c:lblOffset val="100"/>
        <c:tickLblSkip val="1"/>
        <c:noMultiLvlLbl val="0"/>
      </c:catAx>
      <c:valAx>
        <c:axId val="126288640"/>
        <c:scaling>
          <c:orientation val="minMax"/>
          <c:max val="1064"/>
          <c:min val="86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7843328"/>
        <c:crosses val="autoZero"/>
        <c:crossBetween val="between"/>
        <c:majorUnit val="49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84176199"/>
          <c:y val="0.140983287632182"/>
          <c:w val="0.161417647536334"/>
          <c:h val="0.8590165934415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11908276866"/>
          <c:y val="0.0769231924927772"/>
          <c:w val="0.585722942720395"/>
          <c:h val="0.784616563426327"/>
        </c:manualLayout>
      </c:layout>
      <c:lineChart>
        <c:grouping val="standard"/>
        <c:varyColors val="0"/>
        <c:ser>
          <c:idx val="2"/>
          <c:order val="0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66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CL!$C$3:$C$20</c:f>
              <c:numCache>
                <c:formatCode>0.0</c:formatCode>
                <c:ptCount val="18"/>
                <c:pt idx="0">
                  <c:v>107.852307692308</c:v>
                </c:pt>
                <c:pt idx="1">
                  <c:v>106.190789473684</c:v>
                </c:pt>
                <c:pt idx="2">
                  <c:v>107.46265060241</c:v>
                </c:pt>
                <c:pt idx="3">
                  <c:v>106.853571428571</c:v>
                </c:pt>
                <c:pt idx="4">
                  <c:v>107.240196078431</c:v>
                </c:pt>
                <c:pt idx="5">
                  <c:v>107.594871794872</c:v>
                </c:pt>
              </c:numCache>
            </c:numRef>
          </c:val>
          <c:smooth val="0"/>
        </c:ser>
        <c:ser>
          <c:idx val="8"/>
          <c:order val="1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CL!$E$3:$E$20</c:f>
              <c:numCache>
                <c:formatCode>0.0</c:formatCode>
                <c:ptCount val="18"/>
                <c:pt idx="1">
                  <c:v>105.8</c:v>
                </c:pt>
                <c:pt idx="2">
                  <c:v>104.978</c:v>
                </c:pt>
                <c:pt idx="3">
                  <c:v>105.113</c:v>
                </c:pt>
                <c:pt idx="4">
                  <c:v>107.81</c:v>
                </c:pt>
                <c:pt idx="5">
                  <c:v>106.947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CL!$G$3:$G$20</c:f>
              <c:numCache>
                <c:formatCode>0.0</c:formatCode>
                <c:ptCount val="18"/>
                <c:pt idx="1">
                  <c:v>107.034117647059</c:v>
                </c:pt>
                <c:pt idx="2">
                  <c:v>106.810526315789</c:v>
                </c:pt>
                <c:pt idx="3">
                  <c:v>107.333333333333</c:v>
                </c:pt>
                <c:pt idx="4">
                  <c:v>106.977916666667</c:v>
                </c:pt>
                <c:pt idx="5">
                  <c:v>107.913333333333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CL!$O$2</c:f>
              <c:strCache>
                <c:ptCount val="1"/>
                <c:pt idx="0">
                  <c:v>日立認証値</c:v>
                </c:pt>
              </c:strCache>
            </c:strRef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</c:spPr>
          <c:marker>
            <c:spPr>
              <a:solidFill>
                <a:srgbClr val="FF0000"/>
              </a:solidFill>
              <a:ln w="9525" cap="sq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CL!$O$3:$O$20</c:f>
              <c:numCache>
                <c:formatCode>0</c:formatCode>
                <c:ptCount val="18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CL!$P$2</c:f>
              <c:strCache>
                <c:ptCount val="1"/>
                <c:pt idx="0">
                  <c:v>日立平均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6"/>
            <c:spPr>
              <a:solidFill>
                <a:schemeClr val="tx1"/>
              </a:solidFill>
            </c:spPr>
          </c:marker>
          <c:dLbls>
            <c:delete val="1"/>
          </c:dLbls>
          <c:val>
            <c:numRef>
              <c:f>CL!$P$3:$P$20</c:f>
              <c:numCache>
                <c:formatCode>0.0</c:formatCode>
                <c:ptCount val="18"/>
                <c:pt idx="0">
                  <c:v>107.852307692308</c:v>
                </c:pt>
                <c:pt idx="1">
                  <c:v>106.341635706914</c:v>
                </c:pt>
                <c:pt idx="2">
                  <c:v>106.417058972733</c:v>
                </c:pt>
                <c:pt idx="3">
                  <c:v>106.433301587302</c:v>
                </c:pt>
                <c:pt idx="4">
                  <c:v>107.342704248366</c:v>
                </c:pt>
                <c:pt idx="5">
                  <c:v>107.485068376068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CL!$T$2</c:f>
              <c:strCache>
                <c:ptCount val="1"/>
                <c:pt idx="0">
                  <c:v>日立下限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CL!$T$3:$T$20</c:f>
              <c:numCache>
                <c:formatCode>General</c:formatCode>
                <c:ptCount val="18"/>
                <c:pt idx="0">
                  <c:v>103</c:v>
                </c:pt>
                <c:pt idx="1">
                  <c:v>103</c:v>
                </c:pt>
                <c:pt idx="2">
                  <c:v>103</c:v>
                </c:pt>
                <c:pt idx="3">
                  <c:v>103</c:v>
                </c:pt>
                <c:pt idx="4">
                  <c:v>103</c:v>
                </c:pt>
                <c:pt idx="5">
                  <c:v>103</c:v>
                </c:pt>
                <c:pt idx="6">
                  <c:v>103</c:v>
                </c:pt>
                <c:pt idx="7">
                  <c:v>103</c:v>
                </c:pt>
                <c:pt idx="8">
                  <c:v>103</c:v>
                </c:pt>
                <c:pt idx="9">
                  <c:v>103</c:v>
                </c:pt>
                <c:pt idx="10">
                  <c:v>103</c:v>
                </c:pt>
                <c:pt idx="11">
                  <c:v>103</c:v>
                </c:pt>
                <c:pt idx="12">
                  <c:v>103</c:v>
                </c:pt>
                <c:pt idx="13">
                  <c:v>103</c:v>
                </c:pt>
                <c:pt idx="14">
                  <c:v>103</c:v>
                </c:pt>
                <c:pt idx="15">
                  <c:v>103</c:v>
                </c:pt>
                <c:pt idx="16">
                  <c:v>103</c:v>
                </c:pt>
                <c:pt idx="17">
                  <c:v>103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CL!$U$2</c:f>
              <c:strCache>
                <c:ptCount val="1"/>
                <c:pt idx="0">
                  <c:v>日立上限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CL!$U$3:$U$20</c:f>
              <c:numCache>
                <c:formatCode>General</c:formatCode>
                <c:ptCount val="18"/>
                <c:pt idx="0">
                  <c:v>109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</c:v>
                </c:pt>
                <c:pt idx="11">
                  <c:v>109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  <c:pt idx="15">
                  <c:v>109</c:v>
                </c:pt>
                <c:pt idx="16">
                  <c:v>109</c:v>
                </c:pt>
                <c:pt idx="17">
                  <c:v>109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60512"/>
        <c:axId val="206966784"/>
      </c:lineChart>
      <c:catAx>
        <c:axId val="206960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6966784"/>
        <c:crosses val="autoZero"/>
        <c:auto val="0"/>
        <c:lblAlgn val="ctr"/>
        <c:lblOffset val="100"/>
        <c:noMultiLvlLbl val="0"/>
      </c:catAx>
      <c:valAx>
        <c:axId val="206966784"/>
        <c:scaling>
          <c:orientation val="minMax"/>
          <c:max val="112"/>
          <c:min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6960512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086490019223"/>
          <c:y val="0.109330233990128"/>
          <c:w val="0.195929366006512"/>
          <c:h val="0.6928491367908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56168819934221"/>
          <c:y val="0.0852459016393442"/>
          <c:w val="0.704725312609365"/>
          <c:h val="0.724590163934426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IgA!$B$3:$B$20</c:f>
              <c:numCache>
                <c:formatCode>0.0</c:formatCode>
                <c:ptCount val="18"/>
                <c:pt idx="1">
                  <c:v>217.3</c:v>
                </c:pt>
                <c:pt idx="2">
                  <c:v>216.15</c:v>
                </c:pt>
                <c:pt idx="3">
                  <c:v>215.722222222222</c:v>
                </c:pt>
                <c:pt idx="4">
                  <c:v>216.555555555556</c:v>
                </c:pt>
                <c:pt idx="5">
                  <c:v>218.045454545455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IgA!$C$3:$C$20</c:f>
              <c:numCache>
                <c:formatCode>0.0</c:formatCode>
                <c:ptCount val="18"/>
                <c:pt idx="0">
                  <c:v>218.677941176471</c:v>
                </c:pt>
                <c:pt idx="1">
                  <c:v>214.924390243902</c:v>
                </c:pt>
                <c:pt idx="2">
                  <c:v>213.56282051282</c:v>
                </c:pt>
                <c:pt idx="3">
                  <c:v>218.01847826087</c:v>
                </c:pt>
                <c:pt idx="4">
                  <c:v>220.066666666667</c:v>
                </c:pt>
                <c:pt idx="5">
                  <c:v>219.060416666667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IgA!$D$3:$D$20</c:f>
              <c:numCache>
                <c:formatCode>0.0</c:formatCode>
                <c:ptCount val="18"/>
                <c:pt idx="0">
                  <c:v>216.608333333333</c:v>
                </c:pt>
                <c:pt idx="1">
                  <c:v>217.041176470588</c:v>
                </c:pt>
                <c:pt idx="2">
                  <c:v>216.392857142857</c:v>
                </c:pt>
                <c:pt idx="3">
                  <c:v>217.564705882353</c:v>
                </c:pt>
                <c:pt idx="4">
                  <c:v>214.847058823529</c:v>
                </c:pt>
                <c:pt idx="5">
                  <c:v>212.723529411765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IgA!$E$2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IgA!$E$3:$E$20</c:f>
              <c:numCache>
                <c:formatCode>0.0_ </c:formatCode>
                <c:ptCount val="18"/>
              </c:numCache>
            </c:numRef>
          </c:val>
          <c:smooth val="0"/>
        </c:ser>
        <c:ser>
          <c:idx val="5"/>
          <c:order val="4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IgA!$F$3:$F$20</c:f>
              <c:numCache>
                <c:formatCode>0.0</c:formatCode>
                <c:ptCount val="18"/>
                <c:pt idx="2">
                  <c:v>237</c:v>
                </c:pt>
                <c:pt idx="3">
                  <c:v>223.454545454545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IgA!$G$3:$G$20</c:f>
              <c:numCache>
                <c:formatCode>0.0</c:formatCode>
                <c:ptCount val="18"/>
                <c:pt idx="1">
                  <c:v>219.750117647059</c:v>
                </c:pt>
                <c:pt idx="2">
                  <c:v>219.232523809524</c:v>
                </c:pt>
                <c:pt idx="3">
                  <c:v>220.439625</c:v>
                </c:pt>
                <c:pt idx="4">
                  <c:v>219.631791666667</c:v>
                </c:pt>
                <c:pt idx="5">
                  <c:v>218.860416666667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IgA!$H$3:$H$20</c:f>
              <c:numCache>
                <c:formatCode>0.0</c:formatCode>
                <c:ptCount val="18"/>
              </c:numCache>
            </c:numRef>
          </c:val>
          <c:smooth val="0"/>
        </c:ser>
        <c:ser>
          <c:idx val="8"/>
          <c:order val="7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IgA!$I$3:$I$20</c:f>
              <c:numCache>
                <c:formatCode>0.0</c:formatCode>
                <c:ptCount val="18"/>
                <c:pt idx="2">
                  <c:v>209.33</c:v>
                </c:pt>
                <c:pt idx="3">
                  <c:v>215.71</c:v>
                </c:pt>
                <c:pt idx="4">
                  <c:v>213.5</c:v>
                </c:pt>
                <c:pt idx="5">
                  <c:v>209.86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IgA!$J$3:$J$20</c:f>
              <c:numCache>
                <c:formatCode>0.0</c:formatCode>
                <c:ptCount val="18"/>
                <c:pt idx="1">
                  <c:v>210.72</c:v>
                </c:pt>
                <c:pt idx="2">
                  <c:v>210.96</c:v>
                </c:pt>
                <c:pt idx="3">
                  <c:v>210.14</c:v>
                </c:pt>
                <c:pt idx="4">
                  <c:v>205.4</c:v>
                </c:pt>
                <c:pt idx="5">
                  <c:v>206.56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IgA!$K$2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IgA!$K$3:$K$20</c:f>
              <c:numCache>
                <c:formatCode>0.0</c:formatCode>
                <c:ptCount val="18"/>
              </c:numCache>
            </c:numRef>
          </c:val>
          <c:smooth val="0"/>
        </c:ser>
        <c:ser>
          <c:idx val="9"/>
          <c:order val="10"/>
          <c:tx>
            <c:strRef>
              <c:f>IgA!$L$2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IgA!$L$3:$L$20</c:f>
              <c:numCache>
                <c:formatCode>0</c:formatCode>
                <c:ptCount val="18"/>
                <c:pt idx="0">
                  <c:v>211</c:v>
                </c:pt>
                <c:pt idx="1">
                  <c:v>211</c:v>
                </c:pt>
                <c:pt idx="2">
                  <c:v>211</c:v>
                </c:pt>
                <c:pt idx="3">
                  <c:v>211</c:v>
                </c:pt>
                <c:pt idx="4">
                  <c:v>211</c:v>
                </c:pt>
                <c:pt idx="5">
                  <c:v>211</c:v>
                </c:pt>
                <c:pt idx="6">
                  <c:v>211</c:v>
                </c:pt>
                <c:pt idx="7">
                  <c:v>211</c:v>
                </c:pt>
                <c:pt idx="8">
                  <c:v>211</c:v>
                </c:pt>
                <c:pt idx="9">
                  <c:v>211</c:v>
                </c:pt>
                <c:pt idx="10">
                  <c:v>211</c:v>
                </c:pt>
                <c:pt idx="11">
                  <c:v>211</c:v>
                </c:pt>
                <c:pt idx="12">
                  <c:v>211</c:v>
                </c:pt>
                <c:pt idx="13">
                  <c:v>211</c:v>
                </c:pt>
                <c:pt idx="14">
                  <c:v>211</c:v>
                </c:pt>
                <c:pt idx="15">
                  <c:v>211</c:v>
                </c:pt>
                <c:pt idx="16">
                  <c:v>211</c:v>
                </c:pt>
                <c:pt idx="17">
                  <c:v>211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IgA!$M$2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IgA!$M$3:$M$20</c:f>
              <c:numCache>
                <c:formatCode>0.0</c:formatCode>
                <c:ptCount val="18"/>
                <c:pt idx="0">
                  <c:v>217.643137254902</c:v>
                </c:pt>
                <c:pt idx="1">
                  <c:v>215.94713687231</c:v>
                </c:pt>
                <c:pt idx="2">
                  <c:v>217.518314495029</c:v>
                </c:pt>
                <c:pt idx="3">
                  <c:v>217.29279668857</c:v>
                </c:pt>
                <c:pt idx="4">
                  <c:v>215.000178785403</c:v>
                </c:pt>
                <c:pt idx="5">
                  <c:v>214.184969548425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IgA!$N$2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IgA!$N$3:$N$20</c:f>
              <c:numCache>
                <c:formatCode>0.0</c:formatCode>
                <c:ptCount val="18"/>
                <c:pt idx="0">
                  <c:v>2.06960784313728</c:v>
                </c:pt>
                <c:pt idx="1">
                  <c:v>9.03011764705883</c:v>
                </c:pt>
                <c:pt idx="2">
                  <c:v>27.67</c:v>
                </c:pt>
                <c:pt idx="3">
                  <c:v>13.3145454545455</c:v>
                </c:pt>
                <c:pt idx="4">
                  <c:v>14.6666666666666</c:v>
                </c:pt>
                <c:pt idx="5">
                  <c:v>12.5004166666667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IgA!$O$2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IgA!$O$3:$O$20</c:f>
              <c:numCache>
                <c:formatCode>0</c:formatCode>
                <c:ptCount val="18"/>
                <c:pt idx="0">
                  <c:v>189</c:v>
                </c:pt>
                <c:pt idx="1">
                  <c:v>189</c:v>
                </c:pt>
                <c:pt idx="2">
                  <c:v>189</c:v>
                </c:pt>
                <c:pt idx="3">
                  <c:v>189</c:v>
                </c:pt>
                <c:pt idx="4">
                  <c:v>189</c:v>
                </c:pt>
                <c:pt idx="5">
                  <c:v>189</c:v>
                </c:pt>
                <c:pt idx="6">
                  <c:v>189</c:v>
                </c:pt>
                <c:pt idx="7">
                  <c:v>189</c:v>
                </c:pt>
                <c:pt idx="8">
                  <c:v>189</c:v>
                </c:pt>
                <c:pt idx="9">
                  <c:v>189</c:v>
                </c:pt>
                <c:pt idx="10">
                  <c:v>189</c:v>
                </c:pt>
                <c:pt idx="11">
                  <c:v>189</c:v>
                </c:pt>
                <c:pt idx="12">
                  <c:v>189</c:v>
                </c:pt>
                <c:pt idx="13">
                  <c:v>189</c:v>
                </c:pt>
                <c:pt idx="14">
                  <c:v>189</c:v>
                </c:pt>
                <c:pt idx="15">
                  <c:v>189</c:v>
                </c:pt>
                <c:pt idx="16">
                  <c:v>189</c:v>
                </c:pt>
                <c:pt idx="17">
                  <c:v>189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IgA!$P$2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IgA!$P$3:$P$20</c:f>
              <c:numCache>
                <c:formatCode>0</c:formatCode>
                <c:ptCount val="18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84576"/>
        <c:axId val="128986496"/>
      </c:lineChart>
      <c:catAx>
        <c:axId val="12898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8986496"/>
        <c:crosses val="autoZero"/>
        <c:auto val="0"/>
        <c:lblAlgn val="ctr"/>
        <c:lblOffset val="100"/>
        <c:tickLblSkip val="1"/>
        <c:noMultiLvlLbl val="0"/>
      </c:catAx>
      <c:valAx>
        <c:axId val="128986496"/>
        <c:scaling>
          <c:orientation val="minMax"/>
          <c:max val="255"/>
          <c:min val="16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8984576"/>
        <c:crosses val="autoZero"/>
        <c:crossBetween val="between"/>
        <c:majorUnit val="2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5132862"/>
          <c:y val="0.117315069344142"/>
          <c:w val="0.161417596523066"/>
          <c:h val="0.876179161036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56168819934221"/>
          <c:y val="0.0852459016393442"/>
          <c:w val="0.704725312609365"/>
          <c:h val="0.724590163934426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IgM!$B$3:$B$20</c:f>
              <c:numCache>
                <c:formatCode>0.0</c:formatCode>
                <c:ptCount val="18"/>
                <c:pt idx="1">
                  <c:v>89.3</c:v>
                </c:pt>
                <c:pt idx="2">
                  <c:v>90.3</c:v>
                </c:pt>
                <c:pt idx="3">
                  <c:v>89.3888888888889</c:v>
                </c:pt>
                <c:pt idx="4">
                  <c:v>88.6111111111111</c:v>
                </c:pt>
                <c:pt idx="5">
                  <c:v>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IgM!$C$3:$C$20</c:f>
              <c:numCache>
                <c:formatCode>0.0</c:formatCode>
                <c:ptCount val="18"/>
                <c:pt idx="0">
                  <c:v>90.6462962962963</c:v>
                </c:pt>
                <c:pt idx="1">
                  <c:v>88.1743243243243</c:v>
                </c:pt>
                <c:pt idx="2">
                  <c:v>88.7253333333334</c:v>
                </c:pt>
                <c:pt idx="3">
                  <c:v>87.8868421052632</c:v>
                </c:pt>
                <c:pt idx="4">
                  <c:v>87.489010989011</c:v>
                </c:pt>
                <c:pt idx="5">
                  <c:v>87.2054794520548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IgM!$D$3:$D$20</c:f>
              <c:numCache>
                <c:formatCode>0.0</c:formatCode>
                <c:ptCount val="18"/>
                <c:pt idx="0">
                  <c:v>88.19</c:v>
                </c:pt>
                <c:pt idx="1">
                  <c:v>91.1722222222222</c:v>
                </c:pt>
                <c:pt idx="2">
                  <c:v>90.6315789473684</c:v>
                </c:pt>
                <c:pt idx="3">
                  <c:v>91.2111111111111</c:v>
                </c:pt>
                <c:pt idx="4">
                  <c:v>91.4210526315789</c:v>
                </c:pt>
                <c:pt idx="5">
                  <c:v>90.95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IgM!$E$2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IgM!$E$3:$E$20</c:f>
              <c:numCache>
                <c:formatCode>0.0_ </c:formatCode>
                <c:ptCount val="18"/>
              </c:numCache>
            </c:numRef>
          </c:val>
          <c:smooth val="0"/>
        </c:ser>
        <c:ser>
          <c:idx val="5"/>
          <c:order val="4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IgM!$F$3:$F$20</c:f>
              <c:numCache>
                <c:formatCode>0.0</c:formatCode>
                <c:ptCount val="18"/>
              </c:numCache>
            </c:numRef>
          </c:val>
          <c:smooth val="0"/>
        </c:ser>
        <c:ser>
          <c:idx val="6"/>
          <c:order val="5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IgM!$G$3:$G$20</c:f>
              <c:numCache>
                <c:formatCode>0.0</c:formatCode>
                <c:ptCount val="18"/>
                <c:pt idx="1">
                  <c:v>84.152</c:v>
                </c:pt>
                <c:pt idx="2">
                  <c:v>83.5420476190476</c:v>
                </c:pt>
                <c:pt idx="3">
                  <c:v>82.448625</c:v>
                </c:pt>
                <c:pt idx="4">
                  <c:v>84.5749583333333</c:v>
                </c:pt>
                <c:pt idx="5">
                  <c:v>86.9430833333333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IgM!$H$3:$H$20</c:f>
              <c:numCache>
                <c:formatCode>0.0</c:formatCode>
                <c:ptCount val="18"/>
              </c:numCache>
            </c:numRef>
          </c:val>
          <c:smooth val="0"/>
        </c:ser>
        <c:ser>
          <c:idx val="8"/>
          <c:order val="7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IgM!$I$3:$I$20</c:f>
              <c:numCache>
                <c:formatCode>0.0</c:formatCode>
                <c:ptCount val="18"/>
                <c:pt idx="2">
                  <c:v>89.83</c:v>
                </c:pt>
                <c:pt idx="3">
                  <c:v>88.29</c:v>
                </c:pt>
                <c:pt idx="4">
                  <c:v>86.5</c:v>
                </c:pt>
                <c:pt idx="5">
                  <c:v>87.14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IgM!$J$3:$J$20</c:f>
              <c:numCache>
                <c:formatCode>0.0</c:formatCode>
                <c:ptCount val="18"/>
                <c:pt idx="1">
                  <c:v>88.48</c:v>
                </c:pt>
                <c:pt idx="2">
                  <c:v>89.38</c:v>
                </c:pt>
                <c:pt idx="3">
                  <c:v>87.55</c:v>
                </c:pt>
                <c:pt idx="4">
                  <c:v>83.52</c:v>
                </c:pt>
                <c:pt idx="5">
                  <c:v>82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IgM!$K$2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IgM!$K$3:$K$20</c:f>
              <c:numCache>
                <c:formatCode>0.0</c:formatCode>
                <c:ptCount val="18"/>
              </c:numCache>
            </c:numRef>
          </c:val>
          <c:smooth val="0"/>
        </c:ser>
        <c:ser>
          <c:idx val="9"/>
          <c:order val="10"/>
          <c:tx>
            <c:strRef>
              <c:f>IgM!$L$2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IgM!$L$3:$L$20</c:f>
              <c:numCache>
                <c:formatCode>0</c:formatCode>
                <c:ptCount val="18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87</c:v>
                </c:pt>
                <c:pt idx="14">
                  <c:v>87</c:v>
                </c:pt>
                <c:pt idx="15">
                  <c:v>87</c:v>
                </c:pt>
                <c:pt idx="16">
                  <c:v>87</c:v>
                </c:pt>
                <c:pt idx="17">
                  <c:v>87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IgM!$M$2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IgM!$M$3:$M$20</c:f>
              <c:numCache>
                <c:formatCode>0.0</c:formatCode>
                <c:ptCount val="18"/>
                <c:pt idx="0">
                  <c:v>89.4181481481482</c:v>
                </c:pt>
                <c:pt idx="1">
                  <c:v>88.2557093093093</c:v>
                </c:pt>
                <c:pt idx="2">
                  <c:v>88.7348266499582</c:v>
                </c:pt>
                <c:pt idx="3">
                  <c:v>87.7959111842105</c:v>
                </c:pt>
                <c:pt idx="4">
                  <c:v>87.0193555108391</c:v>
                </c:pt>
                <c:pt idx="5">
                  <c:v>87.206427130898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IgM!$N$2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IgM!$N$3:$N$20</c:f>
              <c:numCache>
                <c:formatCode>0.0</c:formatCode>
                <c:ptCount val="18"/>
                <c:pt idx="0">
                  <c:v>2.45629629629633</c:v>
                </c:pt>
                <c:pt idx="1">
                  <c:v>7.02022222222224</c:v>
                </c:pt>
                <c:pt idx="2">
                  <c:v>7.08953132832083</c:v>
                </c:pt>
                <c:pt idx="3">
                  <c:v>8.76248611111109</c:v>
                </c:pt>
                <c:pt idx="4">
                  <c:v>7.90105263157895</c:v>
                </c:pt>
                <c:pt idx="5">
                  <c:v>8.95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IgM!$O$2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IgM!$O$3:$O$20</c:f>
              <c:numCache>
                <c:formatCode>0</c:formatCode>
                <c:ptCount val="18"/>
                <c:pt idx="0">
                  <c:v>78</c:v>
                </c:pt>
                <c:pt idx="1">
                  <c:v>78</c:v>
                </c:pt>
                <c:pt idx="2">
                  <c:v>78</c:v>
                </c:pt>
                <c:pt idx="3">
                  <c:v>78</c:v>
                </c:pt>
                <c:pt idx="4">
                  <c:v>78</c:v>
                </c:pt>
                <c:pt idx="5">
                  <c:v>78</c:v>
                </c:pt>
                <c:pt idx="6">
                  <c:v>78</c:v>
                </c:pt>
                <c:pt idx="7">
                  <c:v>78</c:v>
                </c:pt>
                <c:pt idx="8">
                  <c:v>78</c:v>
                </c:pt>
                <c:pt idx="9">
                  <c:v>78</c:v>
                </c:pt>
                <c:pt idx="10">
                  <c:v>78</c:v>
                </c:pt>
                <c:pt idx="11">
                  <c:v>78</c:v>
                </c:pt>
                <c:pt idx="12">
                  <c:v>78</c:v>
                </c:pt>
                <c:pt idx="13">
                  <c:v>78</c:v>
                </c:pt>
                <c:pt idx="14">
                  <c:v>78</c:v>
                </c:pt>
                <c:pt idx="15">
                  <c:v>78</c:v>
                </c:pt>
                <c:pt idx="16">
                  <c:v>78</c:v>
                </c:pt>
                <c:pt idx="17">
                  <c:v>78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IgM!$P$2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IgM!$P$3:$P$20</c:f>
              <c:numCache>
                <c:formatCode>0</c:formatCode>
                <c:ptCount val="18"/>
                <c:pt idx="0">
                  <c:v>96</c:v>
                </c:pt>
                <c:pt idx="1">
                  <c:v>96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  <c:pt idx="17">
                  <c:v>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33664"/>
        <c:axId val="129235584"/>
      </c:lineChart>
      <c:catAx>
        <c:axId val="129233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9235584"/>
        <c:crosses val="autoZero"/>
        <c:auto val="0"/>
        <c:lblAlgn val="ctr"/>
        <c:lblOffset val="100"/>
        <c:tickLblSkip val="1"/>
        <c:noMultiLvlLbl val="0"/>
      </c:catAx>
      <c:valAx>
        <c:axId val="129235584"/>
        <c:scaling>
          <c:orientation val="minMax"/>
          <c:max val="105"/>
          <c:min val="6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9233664"/>
        <c:crosses val="autoZero"/>
        <c:crossBetween val="between"/>
        <c:majorUnit val="9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97733686"/>
          <c:y val="0.12558008096346"/>
          <c:w val="0.161417651603571"/>
          <c:h val="0.848190026109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12528780736"/>
          <c:y val="0.0769231924927772"/>
          <c:w val="0.63126314275342"/>
          <c:h val="0.784616563426327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LDL!$E$13:$E$20</c:f>
              <c:numCache>
                <c:formatCode>0.0</c:formatCode>
                <c:ptCount val="8"/>
              </c:numCache>
            </c:numRef>
          </c:val>
          <c:smooth val="0"/>
        </c:ser>
        <c:ser>
          <c:idx val="9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12700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{1}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LDL!$D$3:$D$20</c:f>
              <c:numCache>
                <c:formatCode>0.0</c:formatCode>
                <c:ptCount val="18"/>
                <c:pt idx="0">
                  <c:v>84.7692307692308</c:v>
                </c:pt>
                <c:pt idx="1">
                  <c:v>86.0952380952381</c:v>
                </c:pt>
                <c:pt idx="2">
                  <c:v>86.5263157894737</c:v>
                </c:pt>
                <c:pt idx="3">
                  <c:v>86.5</c:v>
                </c:pt>
                <c:pt idx="4">
                  <c:v>85.8571428571429</c:v>
                </c:pt>
                <c:pt idx="5">
                  <c:v>84.4375</c:v>
                </c:pt>
              </c:numCache>
            </c:numRef>
          </c:val>
          <c:smooth val="0"/>
        </c:ser>
        <c:ser>
          <c:idx val="8"/>
          <c:order val="3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(LDL!$AC$3:$AC$12,LDL!$E$13:$E$20)</c:f>
              <c:numCache>
                <c:formatCode>General</c:formatCode>
                <c:ptCount val="18"/>
              </c:numCache>
            </c:numRef>
          </c:val>
          <c:smooth val="0"/>
        </c:ser>
        <c:ser>
          <c:idx val="7"/>
          <c:order val="4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CC"/>
              </a:solidFill>
              <a:ln w="9525" cap="flat" cmpd="sng" algn="ctr">
                <a:solidFill>
                  <a:srgbClr val="0000CC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LDL!$I$3:$I$20</c:f>
              <c:numCache>
                <c:formatCode>0.0</c:formatCode>
                <c:ptCount val="18"/>
                <c:pt idx="2">
                  <c:v>86.09</c:v>
                </c:pt>
                <c:pt idx="3">
                  <c:v>86.05</c:v>
                </c:pt>
                <c:pt idx="4">
                  <c:v>86.44</c:v>
                </c:pt>
                <c:pt idx="5">
                  <c:v>86.52</c:v>
                </c:pt>
              </c:numCache>
            </c:numRef>
          </c:val>
          <c:smooth val="0"/>
        </c:ser>
        <c:ser>
          <c:idx val="2"/>
          <c:order val="5"/>
          <c:tx>
            <c:strRef>
              <c:f>LDL!$L$2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LDL!$L$3:$L$20</c:f>
              <c:numCache>
                <c:formatCode>General</c:formatCode>
                <c:ptCount val="18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  <c:pt idx="9">
                  <c:v>86</c:v>
                </c:pt>
                <c:pt idx="10">
                  <c:v>86</c:v>
                </c:pt>
                <c:pt idx="11">
                  <c:v>86</c:v>
                </c:pt>
                <c:pt idx="12">
                  <c:v>86</c:v>
                </c:pt>
                <c:pt idx="13">
                  <c:v>86</c:v>
                </c:pt>
                <c:pt idx="14">
                  <c:v>86</c:v>
                </c:pt>
                <c:pt idx="15">
                  <c:v>86</c:v>
                </c:pt>
                <c:pt idx="16">
                  <c:v>86</c:v>
                </c:pt>
                <c:pt idx="17">
                  <c:v>86</c:v>
                </c:pt>
              </c:numCache>
            </c:numRef>
          </c:val>
          <c:smooth val="0"/>
        </c:ser>
        <c:ser>
          <c:idx val="4"/>
          <c:order val="6"/>
          <c:tx>
            <c:strRef>
              <c:f>LDL!$M$2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LDL!$M$3:$M$20</c:f>
              <c:numCache>
                <c:formatCode>0.0</c:formatCode>
                <c:ptCount val="18"/>
                <c:pt idx="0">
                  <c:v>85.3577635327635</c:v>
                </c:pt>
                <c:pt idx="1">
                  <c:v>86.0232958251794</c:v>
                </c:pt>
                <c:pt idx="2">
                  <c:v>86.1145964912281</c:v>
                </c:pt>
                <c:pt idx="3">
                  <c:v>85.9539821067821</c:v>
                </c:pt>
                <c:pt idx="4">
                  <c:v>86.1783189255189</c:v>
                </c:pt>
                <c:pt idx="5">
                  <c:v>85.6807526315789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LDL!$R$2</c:f>
              <c:strCache>
                <c:ptCount val="1"/>
                <c:pt idx="0">
                  <c:v>メタボリード下限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LDL!$R$3:$R$20</c:f>
              <c:numCache>
                <c:formatCode>General</c:formatCode>
                <c:ptCount val="18"/>
                <c:pt idx="0">
                  <c:v>81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81</c:v>
                </c:pt>
                <c:pt idx="5">
                  <c:v>81</c:v>
                </c:pt>
                <c:pt idx="6">
                  <c:v>81</c:v>
                </c:pt>
                <c:pt idx="7">
                  <c:v>81</c:v>
                </c:pt>
                <c:pt idx="8">
                  <c:v>81</c:v>
                </c:pt>
                <c:pt idx="9">
                  <c:v>81</c:v>
                </c:pt>
                <c:pt idx="10">
                  <c:v>81</c:v>
                </c:pt>
                <c:pt idx="11">
                  <c:v>81</c:v>
                </c:pt>
                <c:pt idx="12">
                  <c:v>81</c:v>
                </c:pt>
                <c:pt idx="13">
                  <c:v>81</c:v>
                </c:pt>
                <c:pt idx="14">
                  <c:v>81</c:v>
                </c:pt>
                <c:pt idx="15">
                  <c:v>81</c:v>
                </c:pt>
                <c:pt idx="16">
                  <c:v>81</c:v>
                </c:pt>
                <c:pt idx="17">
                  <c:v>81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LDL!$S$2</c:f>
              <c:strCache>
                <c:ptCount val="1"/>
                <c:pt idx="0">
                  <c:v>メタボリード上限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LDL!$S$3:$S$20</c:f>
              <c:numCache>
                <c:formatCode>General</c:formatCode>
                <c:ptCount val="18"/>
                <c:pt idx="0">
                  <c:v>91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91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24896"/>
        <c:axId val="128627072"/>
      </c:lineChart>
      <c:catAx>
        <c:axId val="128624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8627072"/>
        <c:crosses val="autoZero"/>
        <c:auto val="0"/>
        <c:lblAlgn val="ctr"/>
        <c:lblOffset val="100"/>
        <c:tickLblSkip val="1"/>
        <c:noMultiLvlLbl val="0"/>
      </c:catAx>
      <c:valAx>
        <c:axId val="128627072"/>
        <c:scaling>
          <c:orientation val="minMax"/>
          <c:max val="96"/>
          <c:min val="7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8624896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487514342133"/>
          <c:y val="0.233846637433794"/>
          <c:w val="0.24460416756272"/>
          <c:h val="0.6190576877843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1688955085232"/>
          <c:y val="0.0769231924927772"/>
          <c:w val="0.683442100181752"/>
          <c:h val="0.784616563426327"/>
        </c:manualLayout>
      </c:layout>
      <c:lineChart>
        <c:grouping val="standard"/>
        <c:varyColors val="0"/>
        <c:ser>
          <c:idx val="1"/>
          <c:order val="0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dLbls>
            <c:delete val="1"/>
          </c:dLbls>
          <c:cat>
            <c:numRef>
              <c:f>LDL!$A$3:$A$20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{1}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LDL!$G$3:$G$20</c:f>
              <c:numCache>
                <c:formatCode>0.0</c:formatCode>
                <c:ptCount val="18"/>
                <c:pt idx="1">
                  <c:v>70.2047058823529</c:v>
                </c:pt>
                <c:pt idx="2">
                  <c:v>71.3395238095238</c:v>
                </c:pt>
                <c:pt idx="3">
                  <c:v>71.4316666666667</c:v>
                </c:pt>
                <c:pt idx="4">
                  <c:v>70.9075</c:v>
                </c:pt>
                <c:pt idx="5">
                  <c:v>71.39625</c:v>
                </c:pt>
              </c:numCache>
            </c:numRef>
          </c:val>
          <c:smooth val="0"/>
        </c:ser>
        <c:ser>
          <c:idx val="9"/>
          <c:order val="2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LDL!$H$3:$H$20</c:f>
              <c:numCache>
                <c:formatCode>0.0</c:formatCode>
                <c:ptCount val="18"/>
                <c:pt idx="1">
                  <c:v>70.158</c:v>
                </c:pt>
                <c:pt idx="2">
                  <c:v>69.817</c:v>
                </c:pt>
                <c:pt idx="3">
                  <c:v>70.769</c:v>
                </c:pt>
                <c:pt idx="4">
                  <c:v>70.81</c:v>
                </c:pt>
                <c:pt idx="5">
                  <c:v>70.632</c:v>
                </c:pt>
              </c:numCache>
            </c:numRef>
          </c:val>
          <c:smooth val="0"/>
        </c:ser>
        <c:ser>
          <c:idx val="8"/>
          <c:order val="3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LDL!$J$3:$J$20</c:f>
              <c:numCache>
                <c:formatCode>0.0</c:formatCode>
                <c:ptCount val="18"/>
                <c:pt idx="1">
                  <c:v>70.69</c:v>
                </c:pt>
                <c:pt idx="2">
                  <c:v>70.4</c:v>
                </c:pt>
                <c:pt idx="3">
                  <c:v>70.44</c:v>
                </c:pt>
                <c:pt idx="4">
                  <c:v>70.42</c:v>
                </c:pt>
                <c:pt idx="5">
                  <c:v>70.9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LDL!$K$3:$K$20</c:f>
              <c:numCache>
                <c:formatCode>0.0</c:formatCode>
                <c:ptCount val="18"/>
                <c:pt idx="2">
                  <c:v>71.5</c:v>
                </c:pt>
                <c:pt idx="3">
                  <c:v>70.3076923076923</c:v>
                </c:pt>
                <c:pt idx="4">
                  <c:v>71.7142857142857</c:v>
                </c:pt>
                <c:pt idx="5">
                  <c:v>69.7857142857143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LDL!$O$2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LDL!$O$3:$O$20</c:f>
              <c:numCache>
                <c:formatCode>0</c:formatCode>
                <c:ptCount val="18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LDL!$P$2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LDL!$P$3:$P$17</c:f>
              <c:numCache>
                <c:formatCode>0.0</c:formatCode>
                <c:ptCount val="15"/>
                <c:pt idx="1">
                  <c:v>70.3509019607843</c:v>
                </c:pt>
                <c:pt idx="2">
                  <c:v>70.2113047619048</c:v>
                </c:pt>
                <c:pt idx="3">
                  <c:v>70.2623990675991</c:v>
                </c:pt>
                <c:pt idx="4">
                  <c:v>70.5088186813187</c:v>
                </c:pt>
                <c:pt idx="5">
                  <c:v>70.6784910714286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LDL!$T$2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LDL!$T$3:$T$20</c:f>
              <c:numCache>
                <c:formatCode>General</c:formatCode>
                <c:ptCount val="18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LDL!$U$2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LDL!$U$3:$U$20</c:f>
              <c:numCache>
                <c:formatCode>General</c:formatCode>
                <c:ptCount val="1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47168"/>
        <c:axId val="129063552"/>
      </c:lineChart>
      <c:catAx>
        <c:axId val="1286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9063552"/>
        <c:crosses val="autoZero"/>
        <c:auto val="0"/>
        <c:lblAlgn val="ctr"/>
        <c:lblOffset val="100"/>
        <c:tickLblSkip val="1"/>
        <c:noMultiLvlLbl val="0"/>
      </c:catAx>
      <c:valAx>
        <c:axId val="129063552"/>
        <c:scaling>
          <c:orientation val="minMax"/>
          <c:max val="80"/>
          <c:min val="6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86471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701980434264"/>
          <c:y val="0.196923222435033"/>
          <c:w val="0.190654846399794"/>
          <c:h val="0.678974837780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800151489932"/>
          <c:y val="0.0541292237628593"/>
          <c:w val="0.821326308831994"/>
          <c:h val="0.805692676777945"/>
        </c:manualLayout>
      </c:layout>
      <c:lineChart>
        <c:grouping val="standard"/>
        <c:varyColors val="0"/>
        <c:ser>
          <c:idx val="18"/>
          <c:order val="0"/>
          <c:tx>
            <c:strRef>
              <c:f>'2025.11月を100％とした時の活性変化率'!$B$1</c:f>
              <c:strCache>
                <c:ptCount val="1"/>
                <c:pt idx="0">
                  <c:v>Na</c:v>
                </c:pt>
              </c:strCache>
            </c:strRef>
          </c:tx>
          <c:spPr>
            <a:ln w="12700" cap="rnd" cmpd="sng" algn="ctr">
              <a:solidFill>
                <a:srgbClr val="99CC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99CC00"/>
              </a:solidFill>
              <a:ln w="9525" cap="flat" cmpd="sng" algn="ctr">
                <a:solidFill>
                  <a:srgbClr val="99CC0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'2025.11月を100％とした時の活性変化率'!$B$2:$B$22</c:f>
              <c:numCache>
                <c:formatCode>0.0</c:formatCode>
                <c:ptCount val="21"/>
                <c:pt idx="0">
                  <c:v>100</c:v>
                </c:pt>
                <c:pt idx="1">
                  <c:v>100.061543411975</c:v>
                </c:pt>
                <c:pt idx="2">
                  <c:v>100.027407012341</c:v>
                </c:pt>
                <c:pt idx="3">
                  <c:v>100.138907820426</c:v>
                </c:pt>
                <c:pt idx="4">
                  <c:v>99.8907685313152</c:v>
                </c:pt>
                <c:pt idx="5">
                  <c:v>99.9075077878324</c:v>
                </c:pt>
              </c:numCache>
            </c:numRef>
          </c:val>
          <c:smooth val="0"/>
        </c:ser>
        <c:ser>
          <c:idx val="19"/>
          <c:order val="1"/>
          <c:tx>
            <c:strRef>
              <c:f>'2025.11月を100％とした時の活性変化率'!$C$1</c:f>
              <c:strCache>
                <c:ptCount val="1"/>
                <c:pt idx="0">
                  <c:v>K</c:v>
                </c:pt>
              </c:strCache>
            </c:strRef>
          </c:tx>
          <c:spPr>
            <a:ln w="12700" cap="rnd" cmpd="sng" algn="ctr">
              <a:solidFill>
                <a:srgbClr val="FFCC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CC00"/>
              </a:solidFill>
              <a:ln w="9525" cap="flat" cmpd="sng" algn="ctr">
                <a:solidFill>
                  <a:srgbClr val="FFCC0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'2025.11月を100％とした時の活性変化率'!$C$2:$C$22</c:f>
              <c:numCache>
                <c:formatCode>0.0</c:formatCode>
                <c:ptCount val="21"/>
                <c:pt idx="0">
                  <c:v>100</c:v>
                </c:pt>
                <c:pt idx="1">
                  <c:v>100.029829441309</c:v>
                </c:pt>
                <c:pt idx="2">
                  <c:v>100.187766718173</c:v>
                </c:pt>
                <c:pt idx="3">
                  <c:v>100.229429657691</c:v>
                </c:pt>
                <c:pt idx="4">
                  <c:v>99.9433238371862</c:v>
                </c:pt>
                <c:pt idx="5">
                  <c:v>100.026055869963</c:v>
                </c:pt>
              </c:numCache>
            </c:numRef>
          </c:val>
          <c:smooth val="0"/>
        </c:ser>
        <c:ser>
          <c:idx val="20"/>
          <c:order val="2"/>
          <c:tx>
            <c:strRef>
              <c:f>'2025.11月を100％とした時の活性変化率'!$D$1</c:f>
              <c:strCache>
                <c:ptCount val="1"/>
                <c:pt idx="0">
                  <c:v>CL</c:v>
                </c:pt>
              </c:strCache>
            </c:strRef>
          </c:tx>
          <c:spPr>
            <a:ln w="12700" cap="rnd" cmpd="sng" algn="ctr">
              <a:solidFill>
                <a:srgbClr val="FF99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9900"/>
              </a:solidFill>
              <a:ln w="9525" cap="flat" cmpd="sng" algn="ctr">
                <a:solidFill>
                  <a:srgbClr val="FF990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'2025.11月を100％とした時の活性変化率'!$D$2:$D$22</c:f>
              <c:numCache>
                <c:formatCode>0.0</c:formatCode>
                <c:ptCount val="21"/>
                <c:pt idx="0">
                  <c:v>100</c:v>
                </c:pt>
                <c:pt idx="1">
                  <c:v>98.5993141753599</c:v>
                </c:pt>
                <c:pt idx="2">
                  <c:v>98.6692461660911</c:v>
                </c:pt>
                <c:pt idx="3">
                  <c:v>98.684306218969</c:v>
                </c:pt>
                <c:pt idx="4">
                  <c:v>99.5274988038313</c:v>
                </c:pt>
                <c:pt idx="5">
                  <c:v>99.6594979522487</c:v>
                </c:pt>
              </c:numCache>
            </c:numRef>
          </c:val>
          <c:smooth val="0"/>
        </c:ser>
        <c:ser>
          <c:idx val="21"/>
          <c:order val="3"/>
          <c:tx>
            <c:strRef>
              <c:f>'2025.11月を100％とした時の活性変化率'!$E$1</c:f>
              <c:strCache>
                <c:ptCount val="1"/>
                <c:pt idx="0">
                  <c:v>Ca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'2025.11月を100％とした時の活性変化率'!$E$2:$E$22</c:f>
              <c:numCache>
                <c:formatCode>0.0</c:formatCode>
                <c:ptCount val="21"/>
                <c:pt idx="0">
                  <c:v>100</c:v>
                </c:pt>
                <c:pt idx="1">
                  <c:v>99.4138174365586</c:v>
                </c:pt>
                <c:pt idx="2">
                  <c:v>99.755453884974</c:v>
                </c:pt>
                <c:pt idx="3">
                  <c:v>99.4663880687326</c:v>
                </c:pt>
                <c:pt idx="4">
                  <c:v>99.6414186859303</c:v>
                </c:pt>
                <c:pt idx="5">
                  <c:v>99.4181174961182</c:v>
                </c:pt>
              </c:numCache>
            </c:numRef>
          </c:val>
          <c:smooth val="0"/>
        </c:ser>
        <c:ser>
          <c:idx val="17"/>
          <c:order val="4"/>
          <c:tx>
            <c:strRef>
              <c:f>'2025.11月を100％とした時の活性変化率'!$F$1</c:f>
              <c:strCache>
                <c:ptCount val="1"/>
                <c:pt idx="0">
                  <c:v>GLU</c:v>
                </c:pt>
              </c:strCache>
            </c:strRef>
          </c:tx>
          <c:spPr>
            <a:ln w="12700" cap="rnd" cmpd="sng" algn="ctr">
              <a:solidFill>
                <a:srgbClr val="33CCCC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33CCCC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'2025.11月を100％とした時の活性変化率'!$F$2:$F$22</c:f>
              <c:numCache>
                <c:formatCode>0.0</c:formatCode>
                <c:ptCount val="21"/>
                <c:pt idx="0">
                  <c:v>100</c:v>
                </c:pt>
                <c:pt idx="1">
                  <c:v>99.4704270691569</c:v>
                </c:pt>
                <c:pt idx="2">
                  <c:v>99.4027179545501</c:v>
                </c:pt>
                <c:pt idx="3">
                  <c:v>99.2934640063823</c:v>
                </c:pt>
                <c:pt idx="4">
                  <c:v>99.1889777435454</c:v>
                </c:pt>
                <c:pt idx="5">
                  <c:v>99.1984809058391</c:v>
                </c:pt>
              </c:numCache>
            </c:numRef>
          </c:val>
          <c:smooth val="0"/>
        </c:ser>
        <c:ser>
          <c:idx val="8"/>
          <c:order val="5"/>
          <c:tx>
            <c:strRef>
              <c:f>'2025.11月を100％とした時の活性変化率'!$G$1</c:f>
              <c:strCache>
                <c:ptCount val="1"/>
                <c:pt idx="0">
                  <c:v>TCH</c:v>
                </c:pt>
              </c:strCache>
            </c:strRef>
          </c:tx>
          <c:spPr>
            <a:ln w="12700" cap="rnd" cmpd="sng" algn="ctr">
              <a:solidFill>
                <a:srgbClr val="00CCFF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CCFF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'2025.11月を100％とした時の活性変化率'!$G$2:$G$22</c:f>
              <c:numCache>
                <c:formatCode>0.0</c:formatCode>
                <c:ptCount val="21"/>
                <c:pt idx="0">
                  <c:v>100</c:v>
                </c:pt>
                <c:pt idx="1">
                  <c:v>99.0152349124295</c:v>
                </c:pt>
                <c:pt idx="2">
                  <c:v>98.9223405698705</c:v>
                </c:pt>
                <c:pt idx="3">
                  <c:v>98.6895854732732</c:v>
                </c:pt>
                <c:pt idx="4">
                  <c:v>98.742851790726</c:v>
                </c:pt>
                <c:pt idx="5">
                  <c:v>98.4697399284463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'2025.11月を100％とした時の活性変化率'!$H$1</c:f>
              <c:strCache>
                <c:ptCount val="1"/>
                <c:pt idx="0">
                  <c:v>TG</c:v>
                </c:pt>
              </c:strCache>
            </c:strRef>
          </c:tx>
          <c:spPr>
            <a:ln w="12700" cap="rnd" cmpd="sng" algn="ctr">
              <a:solidFill>
                <a:srgbClr val="CCFFFF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  <a:ln w="9525" cap="flat" cmpd="sng" algn="ctr">
                <a:solidFill>
                  <a:srgbClr val="CC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'2025.11月を100％とした時の活性変化率'!$H$2:$H$22</c:f>
              <c:numCache>
                <c:formatCode>0.0</c:formatCode>
                <c:ptCount val="21"/>
                <c:pt idx="0">
                  <c:v>100</c:v>
                </c:pt>
                <c:pt idx="1">
                  <c:v>96.6150051156859</c:v>
                </c:pt>
                <c:pt idx="2">
                  <c:v>96.5138071943645</c:v>
                </c:pt>
                <c:pt idx="3">
                  <c:v>96.2104856545856</c:v>
                </c:pt>
                <c:pt idx="4">
                  <c:v>96.204279289194</c:v>
                </c:pt>
                <c:pt idx="5">
                  <c:v>96.6739007202102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'2025.11月を100％とした時の活性変化率'!$I$1</c:f>
              <c:strCache>
                <c:ptCount val="1"/>
                <c:pt idx="0">
                  <c:v>HDL</c:v>
                </c:pt>
              </c:strCache>
            </c:strRef>
          </c:tx>
          <c:spPr>
            <a:ln w="12700" cap="rnd" cmpd="sng" algn="ctr">
              <a:solidFill>
                <a:srgbClr val="CCFFC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  <a:ln w="9525" cap="flat" cmpd="sng" algn="ctr">
                <a:solidFill>
                  <a:srgbClr val="CCFFCC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'2025.11月を100％とした時の活性変化率'!$I$2:$I$22</c:f>
              <c:numCache>
                <c:formatCode>0.0</c:formatCode>
                <c:ptCount val="21"/>
                <c:pt idx="1">
                  <c:v>100</c:v>
                </c:pt>
                <c:pt idx="2">
                  <c:v>99.3868613818303</c:v>
                </c:pt>
                <c:pt idx="3">
                  <c:v>98.9453905957643</c:v>
                </c:pt>
                <c:pt idx="4">
                  <c:v>99.1996971135337</c:v>
                </c:pt>
                <c:pt idx="5">
                  <c:v>99.1975626976973</c:v>
                </c:pt>
              </c:numCache>
            </c:numRef>
          </c:val>
          <c:smooth val="0"/>
        </c:ser>
        <c:ser>
          <c:idx val="12"/>
          <c:order val="8"/>
          <c:tx>
            <c:strRef>
              <c:f>'2025.11月を100％とした時の活性変化率'!$J$1</c:f>
              <c:strCache>
                <c:ptCount val="1"/>
                <c:pt idx="0">
                  <c:v>TP</c:v>
                </c:pt>
              </c:strCache>
            </c:strRef>
          </c:tx>
          <c:spPr>
            <a:ln w="12700" cap="rnd" cmpd="sng" algn="ctr">
              <a:solidFill>
                <a:srgbClr val="99CC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99CCFF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'2025.11月を100％とした時の活性変化率'!$J$2:$J$22</c:f>
              <c:numCache>
                <c:formatCode>0.0</c:formatCode>
                <c:ptCount val="21"/>
                <c:pt idx="0">
                  <c:v>100</c:v>
                </c:pt>
                <c:pt idx="1">
                  <c:v>100.134821141098</c:v>
                </c:pt>
                <c:pt idx="2">
                  <c:v>100.675911958426</c:v>
                </c:pt>
                <c:pt idx="3">
                  <c:v>100.80964716261</c:v>
                </c:pt>
                <c:pt idx="4">
                  <c:v>100.512008357453</c:v>
                </c:pt>
                <c:pt idx="5">
                  <c:v>100.399738518595</c:v>
                </c:pt>
              </c:numCache>
            </c:numRef>
          </c:val>
          <c:smooth val="0"/>
        </c:ser>
        <c:ser>
          <c:idx val="13"/>
          <c:order val="9"/>
          <c:tx>
            <c:strRef>
              <c:f>'2025.11月を100％とした時の活性変化率'!$K$1</c:f>
              <c:strCache>
                <c:ptCount val="1"/>
                <c:pt idx="0">
                  <c:v>ALB</c:v>
                </c:pt>
              </c:strCache>
            </c:strRef>
          </c:tx>
          <c:spPr>
            <a:ln w="12700" cap="rnd" cmpd="sng" algn="ctr">
              <a:solidFill>
                <a:srgbClr val="FF99CC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FF99CC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'2025.11月を100％とした時の活性変化率'!$K$2:$K$23</c:f>
              <c:numCache>
                <c:formatCode>0.0</c:formatCode>
                <c:ptCount val="22"/>
                <c:pt idx="0">
                  <c:v>100</c:v>
                </c:pt>
                <c:pt idx="1">
                  <c:v>99.9494642692485</c:v>
                </c:pt>
                <c:pt idx="2">
                  <c:v>99.7873861770829</c:v>
                </c:pt>
                <c:pt idx="3">
                  <c:v>99.9871492476368</c:v>
                </c:pt>
                <c:pt idx="4">
                  <c:v>100.085357757654</c:v>
                </c:pt>
                <c:pt idx="5">
                  <c:v>100.127042460861</c:v>
                </c:pt>
              </c:numCache>
            </c:numRef>
          </c:val>
          <c:smooth val="0"/>
        </c:ser>
        <c:ser>
          <c:idx val="11"/>
          <c:order val="10"/>
          <c:tx>
            <c:strRef>
              <c:f>'2025.11月を100％とした時の活性変化率'!$L$1</c:f>
              <c:strCache>
                <c:ptCount val="1"/>
                <c:pt idx="0">
                  <c:v>TBIL</c:v>
                </c:pt>
              </c:strCache>
            </c:strRef>
          </c:tx>
          <c:spPr>
            <a:ln w="12700" cap="rnd" cmpd="sng" algn="ctr">
              <a:solidFill>
                <a:srgbClr val="FFFF99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  <a:ln w="9525" cap="flat" cmpd="sng" algn="ctr">
                <a:solidFill>
                  <a:srgbClr val="FFFF99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'2025.11月を100％とした時の活性変化率'!$L$2:$L$22</c:f>
              <c:numCache>
                <c:formatCode>0.0</c:formatCode>
                <c:ptCount val="21"/>
                <c:pt idx="0">
                  <c:v>100</c:v>
                </c:pt>
                <c:pt idx="1">
                  <c:v>98.4528380137535</c:v>
                </c:pt>
                <c:pt idx="2">
                  <c:v>98.4253018766019</c:v>
                </c:pt>
                <c:pt idx="3">
                  <c:v>98.0310033518302</c:v>
                </c:pt>
                <c:pt idx="4">
                  <c:v>97.985031736017</c:v>
                </c:pt>
                <c:pt idx="5">
                  <c:v>98.5796873744754</c:v>
                </c:pt>
              </c:numCache>
            </c:numRef>
          </c:val>
          <c:smooth val="0"/>
        </c:ser>
        <c:ser>
          <c:idx val="24"/>
          <c:order val="11"/>
          <c:tx>
            <c:strRef>
              <c:f>'2025.11月を100％とした時の活性変化率'!$M$1</c:f>
              <c:strCache>
                <c:ptCount val="1"/>
                <c:pt idx="0">
                  <c:v>CRP</c:v>
                </c:pt>
              </c:strCache>
            </c:strRef>
          </c:tx>
          <c:spPr>
            <a:ln w="12700" cap="rnd" cmpd="sng" algn="ctr">
              <a:solidFill>
                <a:srgbClr val="003366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3366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'2025.11月を100％とした時の活性変化率'!$M$2:$M$22</c:f>
              <c:numCache>
                <c:formatCode>0.0</c:formatCode>
                <c:ptCount val="21"/>
                <c:pt idx="0">
                  <c:v>100</c:v>
                </c:pt>
                <c:pt idx="1">
                  <c:v>101.337347570825</c:v>
                </c:pt>
                <c:pt idx="2">
                  <c:v>101.536839065076</c:v>
                </c:pt>
                <c:pt idx="3">
                  <c:v>100.546668179115</c:v>
                </c:pt>
                <c:pt idx="4">
                  <c:v>100.30349707489</c:v>
                </c:pt>
                <c:pt idx="5">
                  <c:v>100.406081979502</c:v>
                </c:pt>
              </c:numCache>
            </c:numRef>
          </c:val>
          <c:smooth val="0"/>
        </c:ser>
        <c:ser>
          <c:idx val="16"/>
          <c:order val="12"/>
          <c:tx>
            <c:strRef>
              <c:f>'2025.11月を100％とした時の活性変化率'!$N$1</c:f>
              <c:strCache>
                <c:ptCount val="1"/>
                <c:pt idx="0">
                  <c:v>UA</c:v>
                </c:pt>
              </c:strCache>
            </c:strRef>
          </c:tx>
          <c:spPr>
            <a:ln w="12700" cap="rnd" cmpd="sng" algn="ctr">
              <a:solidFill>
                <a:srgbClr val="3366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66FF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'2025.11月を100％とした時の活性変化率'!$N$2:$N$22</c:f>
              <c:numCache>
                <c:formatCode>0.0</c:formatCode>
                <c:ptCount val="21"/>
                <c:pt idx="0">
                  <c:v>100</c:v>
                </c:pt>
                <c:pt idx="1">
                  <c:v>100.009849505855</c:v>
                </c:pt>
                <c:pt idx="2">
                  <c:v>99.9157176112779</c:v>
                </c:pt>
                <c:pt idx="3">
                  <c:v>99.6608168402198</c:v>
                </c:pt>
                <c:pt idx="4">
                  <c:v>99.7467581953389</c:v>
                </c:pt>
                <c:pt idx="5">
                  <c:v>100.033919468601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'2025.11月を100％とした時の活性変化率'!$O$1</c:f>
              <c:strCache>
                <c:ptCount val="1"/>
                <c:pt idx="0">
                  <c:v>BUN</c:v>
                </c:pt>
              </c:strCache>
            </c:strRef>
          </c:tx>
          <c:spPr>
            <a:ln w="12700" cap="rnd" cmpd="sng" algn="ctr">
              <a:solidFill>
                <a:srgbClr val="CC99FF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  <a:ln w="9525" cap="flat" cmpd="sng" algn="ctr">
                <a:solidFill>
                  <a:srgbClr val="CC99FF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'2025.11月を100％とした時の活性変化率'!$O$2:$O$22</c:f>
              <c:numCache>
                <c:formatCode>0.0</c:formatCode>
                <c:ptCount val="21"/>
                <c:pt idx="0">
                  <c:v>100</c:v>
                </c:pt>
                <c:pt idx="1">
                  <c:v>100.23063845399</c:v>
                </c:pt>
                <c:pt idx="2">
                  <c:v>100.534643539564</c:v>
                </c:pt>
                <c:pt idx="3">
                  <c:v>100.467149354063</c:v>
                </c:pt>
                <c:pt idx="4">
                  <c:v>100.502950615039</c:v>
                </c:pt>
                <c:pt idx="5">
                  <c:v>100.643571993826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'2025.11月を100％とした時の活性変化率'!$P$1</c:f>
              <c:strCache>
                <c:ptCount val="1"/>
                <c:pt idx="0">
                  <c:v>CRE</c:v>
                </c:pt>
              </c:strCache>
            </c:strRef>
          </c:tx>
          <c:spPr>
            <a:ln w="12700" cap="rnd" cmpd="sng" algn="ctr">
              <a:solidFill>
                <a:srgbClr val="E3E3E3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E3E3E3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'2025.11月を100％とした時の活性変化率'!$P$2:$P$22</c:f>
              <c:numCache>
                <c:formatCode>0.0</c:formatCode>
                <c:ptCount val="21"/>
                <c:pt idx="0">
                  <c:v>100</c:v>
                </c:pt>
                <c:pt idx="1">
                  <c:v>99.1511449591171</c:v>
                </c:pt>
                <c:pt idx="2">
                  <c:v>99.0119660291954</c:v>
                </c:pt>
                <c:pt idx="3">
                  <c:v>98.6078041301525</c:v>
                </c:pt>
                <c:pt idx="4">
                  <c:v>98.454374142022</c:v>
                </c:pt>
                <c:pt idx="5">
                  <c:v>98.5345997218436</c:v>
                </c:pt>
              </c:numCache>
            </c:numRef>
          </c:val>
          <c:smooth val="0"/>
        </c:ser>
        <c:ser>
          <c:idx val="0"/>
          <c:order val="15"/>
          <c:tx>
            <c:strRef>
              <c:f>'2025.11月を100％とした時の活性変化率'!$Q$1</c:f>
              <c:strCache>
                <c:ptCount val="1"/>
                <c:pt idx="0">
                  <c:v>AST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'2025.11月を100％とした時の活性変化率'!$Q$2:$Q$22</c:f>
              <c:numCache>
                <c:formatCode>0.0</c:formatCode>
                <c:ptCount val="21"/>
                <c:pt idx="0">
                  <c:v>100</c:v>
                </c:pt>
                <c:pt idx="1">
                  <c:v>99.8685919921977</c:v>
                </c:pt>
                <c:pt idx="2">
                  <c:v>99.7425242726187</c:v>
                </c:pt>
                <c:pt idx="3">
                  <c:v>99.7578464455795</c:v>
                </c:pt>
                <c:pt idx="4">
                  <c:v>100.056956704419</c:v>
                </c:pt>
                <c:pt idx="5">
                  <c:v>100.339412774506</c:v>
                </c:pt>
              </c:numCache>
            </c:numRef>
          </c:val>
          <c:smooth val="0"/>
        </c:ser>
        <c:ser>
          <c:idx val="1"/>
          <c:order val="16"/>
          <c:tx>
            <c:strRef>
              <c:f>'2025.11月を100％とした時の活性変化率'!$R$1</c:f>
              <c:strCache>
                <c:ptCount val="1"/>
                <c:pt idx="0">
                  <c:v>ALT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'2025.11月を100％とした時の活性変化率'!$R$2:$R$22</c:f>
              <c:numCache>
                <c:formatCode>0.0</c:formatCode>
                <c:ptCount val="21"/>
                <c:pt idx="0">
                  <c:v>100</c:v>
                </c:pt>
                <c:pt idx="1">
                  <c:v>98.1832035148041</c:v>
                </c:pt>
                <c:pt idx="2">
                  <c:v>97.9434997894474</c:v>
                </c:pt>
                <c:pt idx="3">
                  <c:v>98.0768061167759</c:v>
                </c:pt>
                <c:pt idx="4">
                  <c:v>98.4247513649147</c:v>
                </c:pt>
                <c:pt idx="5">
                  <c:v>98.7316771051238</c:v>
                </c:pt>
              </c:numCache>
            </c:numRef>
          </c:val>
          <c:smooth val="0"/>
        </c:ser>
        <c:ser>
          <c:idx val="2"/>
          <c:order val="17"/>
          <c:tx>
            <c:strRef>
              <c:f>'2025.11月を100％とした時の活性変化率'!$S$1</c:f>
              <c:strCache>
                <c:ptCount val="1"/>
                <c:pt idx="0">
                  <c:v>ALP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'2025.11月を100％とした時の活性変化率'!$S$2:$S$22</c:f>
              <c:numCache>
                <c:formatCode>0.0</c:formatCode>
                <c:ptCount val="21"/>
                <c:pt idx="0">
                  <c:v>100</c:v>
                </c:pt>
                <c:pt idx="1">
                  <c:v>100.896941301428</c:v>
                </c:pt>
                <c:pt idx="2">
                  <c:v>100.119469418385</c:v>
                </c:pt>
                <c:pt idx="3">
                  <c:v>100.713299185427</c:v>
                </c:pt>
                <c:pt idx="4">
                  <c:v>99.9057571029948</c:v>
                </c:pt>
                <c:pt idx="5">
                  <c:v>100.8799990908</c:v>
                </c:pt>
              </c:numCache>
            </c:numRef>
          </c:val>
          <c:smooth val="0"/>
        </c:ser>
        <c:ser>
          <c:idx val="3"/>
          <c:order val="18"/>
          <c:tx>
            <c:strRef>
              <c:f>'2025.11月を100％とした時の活性変化率'!$T$1</c:f>
              <c:strCache>
                <c:ptCount val="1"/>
                <c:pt idx="0">
                  <c:v>LD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'2025.11月を100％とした時の活性変化率'!$T$2:$T$22</c:f>
              <c:numCache>
                <c:formatCode>0.0</c:formatCode>
                <c:ptCount val="21"/>
                <c:pt idx="0">
                  <c:v>100</c:v>
                </c:pt>
                <c:pt idx="1">
                  <c:v>99.948190764941</c:v>
                </c:pt>
                <c:pt idx="2">
                  <c:v>99.8432549076428</c:v>
                </c:pt>
                <c:pt idx="3">
                  <c:v>99.6227582191979</c:v>
                </c:pt>
                <c:pt idx="4">
                  <c:v>99.4653344054197</c:v>
                </c:pt>
                <c:pt idx="5">
                  <c:v>99.9831223507112</c:v>
                </c:pt>
              </c:numCache>
            </c:numRef>
          </c:val>
          <c:smooth val="0"/>
        </c:ser>
        <c:ser>
          <c:idx val="4"/>
          <c:order val="19"/>
          <c:tx>
            <c:strRef>
              <c:f>'2025.11月を100％とした時の活性変化率'!$U$1</c:f>
              <c:strCache>
                <c:ptCount val="1"/>
                <c:pt idx="0">
                  <c:v>CPK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'2025.11月を100％とした時の活性変化率'!$U$2:$U$22</c:f>
              <c:numCache>
                <c:formatCode>0.0</c:formatCode>
                <c:ptCount val="21"/>
                <c:pt idx="0">
                  <c:v>100</c:v>
                </c:pt>
                <c:pt idx="1">
                  <c:v>100.956077053353</c:v>
                </c:pt>
                <c:pt idx="2">
                  <c:v>101.331287390548</c:v>
                </c:pt>
                <c:pt idx="3">
                  <c:v>101.603138942482</c:v>
                </c:pt>
                <c:pt idx="4">
                  <c:v>101.520271110707</c:v>
                </c:pt>
                <c:pt idx="5">
                  <c:v>101.733322212881</c:v>
                </c:pt>
              </c:numCache>
            </c:numRef>
          </c:val>
          <c:smooth val="0"/>
        </c:ser>
        <c:ser>
          <c:idx val="5"/>
          <c:order val="20"/>
          <c:tx>
            <c:strRef>
              <c:f>'2025.11月を100％とした時の活性変化率'!$V$1</c:f>
              <c:strCache>
                <c:ptCount val="1"/>
                <c:pt idx="0">
                  <c:v>rGT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'2025.11月を100％とした時の活性変化率'!$V$2:$V$22</c:f>
              <c:numCache>
                <c:formatCode>0.0</c:formatCode>
                <c:ptCount val="21"/>
                <c:pt idx="0">
                  <c:v>100</c:v>
                </c:pt>
                <c:pt idx="1">
                  <c:v>100.440355970127</c:v>
                </c:pt>
                <c:pt idx="2">
                  <c:v>100.336423196618</c:v>
                </c:pt>
                <c:pt idx="3">
                  <c:v>100.431517412946</c:v>
                </c:pt>
                <c:pt idx="4">
                  <c:v>100.250453710999</c:v>
                </c:pt>
                <c:pt idx="5">
                  <c:v>100.933757462682</c:v>
                </c:pt>
              </c:numCache>
            </c:numRef>
          </c:val>
          <c:smooth val="0"/>
        </c:ser>
        <c:ser>
          <c:idx val="6"/>
          <c:order val="21"/>
          <c:tx>
            <c:strRef>
              <c:f>'2025.11月を100％とした時の活性変化率'!$W$1</c:f>
              <c:strCache>
                <c:ptCount val="1"/>
                <c:pt idx="0">
                  <c:v>AMY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'2025.11月を100％とした時の活性変化率'!$W$2:$W$22</c:f>
              <c:numCache>
                <c:formatCode>0.0</c:formatCode>
                <c:ptCount val="21"/>
                <c:pt idx="0">
                  <c:v>100</c:v>
                </c:pt>
                <c:pt idx="1">
                  <c:v>100.510739013838</c:v>
                </c:pt>
                <c:pt idx="2">
                  <c:v>100.548210460891</c:v>
                </c:pt>
                <c:pt idx="3">
                  <c:v>100.675619298937</c:v>
                </c:pt>
                <c:pt idx="4">
                  <c:v>100.703292079855</c:v>
                </c:pt>
                <c:pt idx="5">
                  <c:v>100.965177903932</c:v>
                </c:pt>
              </c:numCache>
            </c:numRef>
          </c:val>
          <c:smooth val="0"/>
        </c:ser>
        <c:ser>
          <c:idx val="7"/>
          <c:order val="22"/>
          <c:tx>
            <c:strRef>
              <c:f>'2025.11月を100％とした時の活性変化率'!$X$1</c:f>
              <c:strCache>
                <c:ptCount val="1"/>
                <c:pt idx="0">
                  <c:v>CHE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'2025.11月を100％とした時の活性変化率'!$X$2:$X$22</c:f>
              <c:numCache>
                <c:formatCode>0.0</c:formatCode>
                <c:ptCount val="21"/>
                <c:pt idx="0">
                  <c:v>100</c:v>
                </c:pt>
                <c:pt idx="1">
                  <c:v>100.198269240431</c:v>
                </c:pt>
                <c:pt idx="2">
                  <c:v>100.12915624438</c:v>
                </c:pt>
                <c:pt idx="3">
                  <c:v>100.26198558514</c:v>
                </c:pt>
                <c:pt idx="4">
                  <c:v>100.185362074118</c:v>
                </c:pt>
                <c:pt idx="5">
                  <c:v>100.938910465552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'2025.11月を100％とした時の活性変化率'!$Y$1</c:f>
              <c:strCache>
                <c:ptCount val="1"/>
                <c:pt idx="0">
                  <c:v>Fe</c:v>
                </c:pt>
              </c:strCache>
            </c:strRef>
          </c:tx>
          <c:spPr>
            <a:ln w="12700" cap="rnd" cmpd="sng" algn="ctr">
              <a:solidFill>
                <a:srgbClr val="969696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969696"/>
              </a:solidFill>
              <a:ln w="9525" cap="flat" cmpd="sng" algn="ctr">
                <a:solidFill>
                  <a:srgbClr val="969696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'2025.11月を100％とした時の活性変化率'!$Y$2:$Y$22</c:f>
              <c:numCache>
                <c:formatCode>0.0</c:formatCode>
                <c:ptCount val="21"/>
                <c:pt idx="0">
                  <c:v>100</c:v>
                </c:pt>
                <c:pt idx="1">
                  <c:v>101.140702209545</c:v>
                </c:pt>
                <c:pt idx="2">
                  <c:v>101.163127508128</c:v>
                </c:pt>
                <c:pt idx="3">
                  <c:v>101.096710573553</c:v>
                </c:pt>
                <c:pt idx="4">
                  <c:v>101.185470179939</c:v>
                </c:pt>
                <c:pt idx="5">
                  <c:v>100.844563260837</c:v>
                </c:pt>
              </c:numCache>
            </c:numRef>
          </c:val>
          <c:smooth val="0"/>
        </c:ser>
        <c:ser>
          <c:idx val="29"/>
          <c:order val="24"/>
          <c:tx>
            <c:strRef>
              <c:f>'2025.11月を100％とした時の活性変化率'!$Z$1</c:f>
              <c:strCache>
                <c:ptCount val="1"/>
                <c:pt idx="0">
                  <c:v>Mg</c:v>
                </c:pt>
              </c:strCache>
            </c:strRef>
          </c:tx>
          <c:spPr>
            <a:ln w="12700" cap="rnd" cmpd="sng" algn="ctr">
              <a:solidFill>
                <a:srgbClr val="993366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993366"/>
              </a:solidFill>
              <a:ln w="9525" cap="flat" cmpd="sng" algn="ctr">
                <a:solidFill>
                  <a:srgbClr val="993366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'2025.11月を100％とした時の活性変化率'!$Z$2:$Z$22</c:f>
              <c:numCache>
                <c:formatCode>0.0</c:formatCode>
                <c:ptCount val="21"/>
                <c:pt idx="0">
                  <c:v>100</c:v>
                </c:pt>
                <c:pt idx="1">
                  <c:v>102.115893733894</c:v>
                </c:pt>
                <c:pt idx="2">
                  <c:v>102.278725330076</c:v>
                </c:pt>
                <c:pt idx="3">
                  <c:v>102.183964644671</c:v>
                </c:pt>
                <c:pt idx="4">
                  <c:v>101.134501581797</c:v>
                </c:pt>
                <c:pt idx="5">
                  <c:v>102.031181315158</c:v>
                </c:pt>
              </c:numCache>
            </c:numRef>
          </c:val>
          <c:smooth val="0"/>
        </c:ser>
        <c:ser>
          <c:idx val="22"/>
          <c:order val="25"/>
          <c:tx>
            <c:strRef>
              <c:f>'2025.11月を100％とした時の活性変化率'!$AA$1</c:f>
              <c:strCache>
                <c:ptCount val="1"/>
                <c:pt idx="0">
                  <c:v>IP</c:v>
                </c:pt>
              </c:strCache>
            </c:strRef>
          </c:tx>
          <c:spPr>
            <a:ln w="12700" cap="rnd" cmpd="sng" algn="ctr">
              <a:solidFill>
                <a:srgbClr val="666699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666699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'2025.11月を100％とした時の活性変化率'!$AA$2:$AA$22</c:f>
              <c:numCache>
                <c:formatCode>0.0</c:formatCode>
                <c:ptCount val="21"/>
                <c:pt idx="0">
                  <c:v>100</c:v>
                </c:pt>
                <c:pt idx="1">
                  <c:v>100.341127773571</c:v>
                </c:pt>
                <c:pt idx="2">
                  <c:v>100.207357200968</c:v>
                </c:pt>
                <c:pt idx="3">
                  <c:v>100.170006325939</c:v>
                </c:pt>
                <c:pt idx="4">
                  <c:v>99.8630991628039</c:v>
                </c:pt>
                <c:pt idx="5">
                  <c:v>99.8667322400891</c:v>
                </c:pt>
              </c:numCache>
            </c:numRef>
          </c:val>
          <c:smooth val="0"/>
        </c:ser>
        <c:ser>
          <c:idx val="25"/>
          <c:order val="26"/>
          <c:tx>
            <c:strRef>
              <c:f>'2025.11月を100％とした時の活性変化率'!$AB$1</c:f>
              <c:strCache>
                <c:ptCount val="1"/>
                <c:pt idx="0">
                  <c:v>IgG</c:v>
                </c:pt>
              </c:strCache>
            </c:strRef>
          </c:tx>
          <c:spPr>
            <a:ln w="12700" cap="rnd" cmpd="sng" algn="ctr">
              <a:solidFill>
                <a:srgbClr val="339966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9966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'2025.11月を100％とした時の活性変化率'!$AB$2:$AB$22</c:f>
              <c:numCache>
                <c:formatCode>0.0</c:formatCode>
                <c:ptCount val="21"/>
                <c:pt idx="0">
                  <c:v>100</c:v>
                </c:pt>
                <c:pt idx="1">
                  <c:v>99.8828380653178</c:v>
                </c:pt>
                <c:pt idx="2">
                  <c:v>99.842313256374</c:v>
                </c:pt>
                <c:pt idx="3">
                  <c:v>100.806733776896</c:v>
                </c:pt>
                <c:pt idx="4">
                  <c:v>100.71751734766</c:v>
                </c:pt>
                <c:pt idx="5">
                  <c:v>100.821288719563</c:v>
                </c:pt>
              </c:numCache>
            </c:numRef>
          </c:val>
          <c:smooth val="0"/>
        </c:ser>
        <c:ser>
          <c:idx val="26"/>
          <c:order val="27"/>
          <c:tx>
            <c:strRef>
              <c:f>'2025.11月を100％とした時の活性変化率'!$AC$1</c:f>
              <c:strCache>
                <c:ptCount val="1"/>
                <c:pt idx="0">
                  <c:v>IgA</c:v>
                </c:pt>
              </c:strCache>
            </c:strRef>
          </c:tx>
          <c:spPr>
            <a:ln w="12700" cap="rnd" cmpd="sng" algn="ctr">
              <a:solidFill>
                <a:srgbClr val="003300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330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'2025.11月を100％とした時の活性変化率'!$AC$2:$AC$22</c:f>
              <c:numCache>
                <c:formatCode>0.0</c:formatCode>
                <c:ptCount val="21"/>
                <c:pt idx="0">
                  <c:v>100</c:v>
                </c:pt>
                <c:pt idx="1">
                  <c:v>99.2207425402963</c:v>
                </c:pt>
                <c:pt idx="2">
                  <c:v>99.9426479688505</c:v>
                </c:pt>
                <c:pt idx="3">
                  <c:v>99.8390298124027</c:v>
                </c:pt>
                <c:pt idx="4">
                  <c:v>98.7856458499753</c:v>
                </c:pt>
                <c:pt idx="5">
                  <c:v>98.4110835057361</c:v>
                </c:pt>
              </c:numCache>
            </c:numRef>
          </c:val>
          <c:smooth val="0"/>
        </c:ser>
        <c:ser>
          <c:idx val="27"/>
          <c:order val="28"/>
          <c:tx>
            <c:strRef>
              <c:f>'2025.11月を100％とした時の活性変化率'!$AD$1</c:f>
              <c:strCache>
                <c:ptCount val="1"/>
                <c:pt idx="0">
                  <c:v>IgM</c:v>
                </c:pt>
              </c:strCache>
            </c:strRef>
          </c:tx>
          <c:spPr>
            <a:ln w="12700" cap="rnd" cmpd="sng" algn="ctr">
              <a:solidFill>
                <a:srgbClr val="3333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333300"/>
              </a:solidFill>
              <a:ln w="9525" cap="flat" cmpd="sng" algn="ctr">
                <a:solidFill>
                  <a:srgbClr val="33330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'2025.11月を100％とした時の活性変化率'!$AD$2:$AD$22</c:f>
              <c:numCache>
                <c:formatCode>0.0</c:formatCode>
                <c:ptCount val="21"/>
                <c:pt idx="0">
                  <c:v>100</c:v>
                </c:pt>
                <c:pt idx="1">
                  <c:v>98.6999967423694</c:v>
                </c:pt>
                <c:pt idx="2">
                  <c:v>99.2358134088644</c:v>
                </c:pt>
                <c:pt idx="3">
                  <c:v>98.1857855507699</c:v>
                </c:pt>
                <c:pt idx="4">
                  <c:v>97.3173313393442</c:v>
                </c:pt>
                <c:pt idx="5">
                  <c:v>97.5265412412861</c:v>
                </c:pt>
              </c:numCache>
            </c:numRef>
          </c:val>
          <c:smooth val="0"/>
        </c:ser>
        <c:ser>
          <c:idx val="28"/>
          <c:order val="29"/>
          <c:tx>
            <c:strRef>
              <c:f>'2025.11月を100％とした時の活性変化率'!$AE$1</c:f>
              <c:strCache>
                <c:ptCount val="1"/>
                <c:pt idx="0">
                  <c:v>LDL</c:v>
                </c:pt>
              </c:strCache>
            </c:strRef>
          </c:tx>
          <c:spPr>
            <a:ln w="12700" cap="rnd" cmpd="sng" algn="ctr">
              <a:solidFill>
                <a:srgbClr val="9933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  <a:ln w="9525" cap="flat" cmpd="sng" algn="ctr">
                <a:solidFill>
                  <a:srgbClr val="99330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'2025.11月を100％とした時の活性変化率'!$A$2:$A$22</c:f>
              <c:strCache>
                <c:ptCount val="21"/>
                <c:pt idx="0" c:formatCode="@">
                  <c:v>25.11</c:v>
                </c:pt>
                <c:pt idx="1" c:formatCode="General">
                  <c:v>12</c:v>
                </c:pt>
                <c:pt idx="2" c:formatCode="General">
                  <c:v>01</c:v>
                </c:pt>
                <c:pt idx="3" c:formatCode="General">
                  <c:v>02</c:v>
                </c:pt>
                <c:pt idx="4" c:formatCode="General">
                  <c:v>03</c:v>
                </c:pt>
                <c:pt idx="5" c:formatCode="General">
                  <c:v>04</c:v>
                </c:pt>
                <c:pt idx="6" c:formatCode="General">
                  <c:v>05</c:v>
                </c:pt>
                <c:pt idx="7" c:formatCode="General">
                  <c:v>06</c:v>
                </c:pt>
                <c:pt idx="8" c:formatCode="General">
                  <c:v>07</c:v>
                </c:pt>
                <c:pt idx="9" c:formatCode="General">
                  <c:v>08</c:v>
                </c:pt>
                <c:pt idx="10" c:formatCode="General">
                  <c:v>09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@">
                  <c:v>26.01</c:v>
                </c:pt>
                <c:pt idx="15" c:formatCode="General">
                  <c:v>02</c:v>
                </c:pt>
                <c:pt idx="16" c:formatCode="General">
                  <c:v>03</c:v>
                </c:pt>
                <c:pt idx="17" c:formatCode="General">
                  <c:v>04</c:v>
                </c:pt>
                <c:pt idx="18" c:formatCode="General">
                  <c:v>05</c:v>
                </c:pt>
                <c:pt idx="19" c:formatCode="General">
                  <c:v>06</c:v>
                </c:pt>
                <c:pt idx="20" c:formatCode="General">
                  <c:v>07</c:v>
                </c:pt>
              </c:strCache>
            </c:strRef>
          </c:cat>
          <c:val>
            <c:numRef>
              <c:f>'2025.11月を100％とした時の活性変化率'!$AE$2:$AE$22</c:f>
              <c:numCache>
                <c:formatCode>0.0</c:formatCode>
                <c:ptCount val="21"/>
                <c:pt idx="1">
                  <c:v>100</c:v>
                </c:pt>
                <c:pt idx="2">
                  <c:v>99.80157013629</c:v>
                </c:pt>
                <c:pt idx="3">
                  <c:v>99.8741979267948</c:v>
                </c:pt>
                <c:pt idx="4">
                  <c:v>100.224470072356</c:v>
                </c:pt>
                <c:pt idx="5">
                  <c:v>100.465650192839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46496"/>
        <c:axId val="129552768"/>
      </c:lineChart>
      <c:catAx>
        <c:axId val="12954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9552768"/>
        <c:crosses val="autoZero"/>
        <c:auto val="1"/>
        <c:lblAlgn val="ctr"/>
        <c:lblOffset val="100"/>
        <c:tickLblSkip val="1"/>
        <c:noMultiLvlLbl val="0"/>
      </c:catAx>
      <c:valAx>
        <c:axId val="129552768"/>
        <c:scaling>
          <c:orientation val="minMax"/>
          <c:max val="108"/>
          <c:min val="9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29546496"/>
        <c:crosses val="autoZero"/>
        <c:crossBetween val="between"/>
        <c:majorUnit val="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894094488209"/>
          <c:y val="0.00647841433613902"/>
          <c:w val="0.0738422572178471"/>
          <c:h val="0.9935215856638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2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46843853820647"/>
          <c:y val="0.0769231924927772"/>
          <c:w val="0.622515605503158"/>
          <c:h val="0.784616563426327"/>
        </c:manualLayout>
      </c:layout>
      <c:lineChart>
        <c:grouping val="standard"/>
        <c:varyColors val="0"/>
        <c:ser>
          <c:idx val="1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CL!$B$3:$B$17</c:f>
              <c:numCache>
                <c:formatCode>0.0</c:formatCode>
                <c:ptCount val="15"/>
                <c:pt idx="1">
                  <c:v>109.32</c:v>
                </c:pt>
                <c:pt idx="2">
                  <c:v>109.405</c:v>
                </c:pt>
                <c:pt idx="3">
                  <c:v>109.455555555556</c:v>
                </c:pt>
                <c:pt idx="4">
                  <c:v>109.394444444444</c:v>
                </c:pt>
                <c:pt idx="5">
                  <c:v>109.4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CL!$D$3:$D$20</c:f>
              <c:numCache>
                <c:formatCode>0.0</c:formatCode>
                <c:ptCount val="18"/>
                <c:pt idx="0">
                  <c:v>108.591666666667</c:v>
                </c:pt>
                <c:pt idx="1">
                  <c:v>108.64375</c:v>
                </c:pt>
                <c:pt idx="2">
                  <c:v>108.764285714286</c:v>
                </c:pt>
                <c:pt idx="3">
                  <c:v>108.135294117647</c:v>
                </c:pt>
                <c:pt idx="4">
                  <c:v>108.088888888889</c:v>
                </c:pt>
                <c:pt idx="5">
                  <c:v>108.852941176471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CL!$F$3:$F$20</c:f>
              <c:numCache>
                <c:formatCode>0.0</c:formatCode>
                <c:ptCount val="18"/>
                <c:pt idx="2">
                  <c:v>109</c:v>
                </c:pt>
                <c:pt idx="3">
                  <c:v>109.454545454545</c:v>
                </c:pt>
                <c:pt idx="4">
                  <c:v>109.846153846154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(CL!$AB$3:$AB$10,CL!$H$11:$H$20)</c:f>
              <c:numCache>
                <c:formatCode>General</c:formatCode>
                <c:ptCount val="18"/>
              </c:numCache>
            </c:numRef>
          </c:val>
          <c:smooth val="0"/>
        </c:ser>
        <c:ser>
          <c:idx val="9"/>
          <c:order val="4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(CL!$AB$3,CL!$I$4:$I$20)</c:f>
              <c:numCache>
                <c:formatCode>General</c:formatCode>
                <c:ptCount val="18"/>
                <c:pt idx="2" c:formatCode="0.0">
                  <c:v>109</c:v>
                </c:pt>
                <c:pt idx="3" c:formatCode="0.0">
                  <c:v>109.27</c:v>
                </c:pt>
                <c:pt idx="4" c:formatCode="0.0">
                  <c:v>109.22</c:v>
                </c:pt>
                <c:pt idx="5" c:formatCode="0.0">
                  <c:v>109.05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CL!$J$3:$J$20</c:f>
              <c:numCache>
                <c:formatCode>0.0</c:formatCode>
                <c:ptCount val="18"/>
                <c:pt idx="1">
                  <c:v>108.84</c:v>
                </c:pt>
                <c:pt idx="2">
                  <c:v>108.58</c:v>
                </c:pt>
                <c:pt idx="3">
                  <c:v>108.57</c:v>
                </c:pt>
                <c:pt idx="4">
                  <c:v>108.31</c:v>
                </c:pt>
                <c:pt idx="5">
                  <c:v>108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</c:spPr>
          </c:marker>
          <c:dLbls>
            <c:delete val="1"/>
          </c:dLbls>
          <c:val>
            <c:numRef>
              <c:f>CL!$K$3:$K$20</c:f>
              <c:numCache>
                <c:formatCode>0.0</c:formatCode>
                <c:ptCount val="18"/>
                <c:pt idx="2">
                  <c:v>109.142857142857</c:v>
                </c:pt>
                <c:pt idx="3">
                  <c:v>109.692307692308</c:v>
                </c:pt>
                <c:pt idx="4">
                  <c:v>109.428571428571</c:v>
                </c:pt>
                <c:pt idx="5">
                  <c:v>109.357142857143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CL!$L$2</c:f>
              <c:strCache>
                <c:ptCount val="1"/>
                <c:pt idx="0">
                  <c:v>日立以外認証値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CL!$L$3:$L$20</c:f>
              <c:numCache>
                <c:formatCode>0</c:formatCode>
                <c:ptCount val="18"/>
                <c:pt idx="0">
                  <c:v>109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</c:v>
                </c:pt>
                <c:pt idx="11">
                  <c:v>109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  <c:pt idx="15">
                  <c:v>109</c:v>
                </c:pt>
                <c:pt idx="16">
                  <c:v>109</c:v>
                </c:pt>
                <c:pt idx="17">
                  <c:v>109</c:v>
                </c:pt>
              </c:numCache>
            </c:numRef>
          </c:val>
          <c:smooth val="0"/>
        </c:ser>
        <c:ser>
          <c:idx val="0"/>
          <c:order val="8"/>
          <c:tx>
            <c:strRef>
              <c:f>CL!$M$2</c:f>
              <c:strCache>
                <c:ptCount val="1"/>
                <c:pt idx="0">
                  <c:v>日立以外平均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dLbls>
            <c:delete val="1"/>
          </c:dLbls>
          <c:val>
            <c:numRef>
              <c:f>CL!$M$3:$M$20</c:f>
              <c:numCache>
                <c:formatCode>0.0</c:formatCode>
                <c:ptCount val="18"/>
                <c:pt idx="0">
                  <c:v>108.591666666667</c:v>
                </c:pt>
                <c:pt idx="1">
                  <c:v>108.9479375</c:v>
                </c:pt>
                <c:pt idx="2">
                  <c:v>108.96887755102</c:v>
                </c:pt>
                <c:pt idx="3">
                  <c:v>109.097100402865</c:v>
                </c:pt>
                <c:pt idx="4">
                  <c:v>109.08500837258</c:v>
                </c:pt>
                <c:pt idx="5">
                  <c:v>108.999014005602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CL!$R$2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CL!$R$3:$R$20</c:f>
              <c:numCache>
                <c:formatCode>General</c:formatCode>
                <c:ptCount val="18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</c:numCache>
            </c:numRef>
          </c:val>
          <c:smooth val="0"/>
        </c:ser>
        <c:ser>
          <c:idx val="7"/>
          <c:order val="10"/>
          <c:tx>
            <c:strRef>
              <c:f>CL!$S$2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CL!$S$3:$S$20</c:f>
              <c:numCache>
                <c:formatCode>General</c:formatCode>
                <c:ptCount val="18"/>
                <c:pt idx="0">
                  <c:v>112</c:v>
                </c:pt>
                <c:pt idx="1">
                  <c:v>112</c:v>
                </c:pt>
                <c:pt idx="2">
                  <c:v>112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  <c:pt idx="6">
                  <c:v>112</c:v>
                </c:pt>
                <c:pt idx="7">
                  <c:v>112</c:v>
                </c:pt>
                <c:pt idx="8">
                  <c:v>112</c:v>
                </c:pt>
                <c:pt idx="9">
                  <c:v>112</c:v>
                </c:pt>
                <c:pt idx="10">
                  <c:v>112</c:v>
                </c:pt>
                <c:pt idx="11">
                  <c:v>112</c:v>
                </c:pt>
                <c:pt idx="12">
                  <c:v>112</c:v>
                </c:pt>
                <c:pt idx="13">
                  <c:v>112</c:v>
                </c:pt>
                <c:pt idx="14">
                  <c:v>112</c:v>
                </c:pt>
                <c:pt idx="15">
                  <c:v>112</c:v>
                </c:pt>
                <c:pt idx="16">
                  <c:v>112</c:v>
                </c:pt>
                <c:pt idx="17">
                  <c:v>112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41280"/>
        <c:axId val="207042816"/>
      </c:lineChart>
      <c:catAx>
        <c:axId val="20704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7042816"/>
        <c:crosses val="autoZero"/>
        <c:auto val="0"/>
        <c:lblAlgn val="ctr"/>
        <c:lblOffset val="100"/>
        <c:tickLblSkip val="1"/>
        <c:noMultiLvlLbl val="0"/>
      </c:catAx>
      <c:valAx>
        <c:axId val="207042816"/>
        <c:scaling>
          <c:orientation val="minMax"/>
          <c:max val="115"/>
          <c:min val="10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70412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812519858192"/>
          <c:y val="0.125951177804613"/>
          <c:w val="0.250444675025697"/>
          <c:h val="0.864820528718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6242384490317"/>
          <c:y val="0.0723685372901333"/>
          <c:w val="0.694408763415838"/>
          <c:h val="0.726974851869045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Ca!$B$3:$B$20</c:f>
              <c:numCache>
                <c:formatCode>0.00</c:formatCode>
                <c:ptCount val="18"/>
                <c:pt idx="1">
                  <c:v>10.73</c:v>
                </c:pt>
                <c:pt idx="2">
                  <c:v>10.745</c:v>
                </c:pt>
                <c:pt idx="3">
                  <c:v>10.7388888888889</c:v>
                </c:pt>
                <c:pt idx="4">
                  <c:v>10.7833333333333</c:v>
                </c:pt>
                <c:pt idx="5">
                  <c:v>10.7409090909091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CC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Ca!$C$3:$C$20</c:f>
              <c:numCache>
                <c:formatCode>0.00</c:formatCode>
                <c:ptCount val="18"/>
                <c:pt idx="0">
                  <c:v>10.7837037037037</c:v>
                </c:pt>
                <c:pt idx="1">
                  <c:v>10.7486111111111</c:v>
                </c:pt>
                <c:pt idx="2">
                  <c:v>10.738961038961</c:v>
                </c:pt>
                <c:pt idx="3">
                  <c:v>10.7512658227848</c:v>
                </c:pt>
                <c:pt idx="4">
                  <c:v>10.7938461538462</c:v>
                </c:pt>
                <c:pt idx="5">
                  <c:v>10.8086813186813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Ca!$D$3:$D$20</c:f>
              <c:numCache>
                <c:formatCode>0.00</c:formatCode>
                <c:ptCount val="18"/>
                <c:pt idx="0">
                  <c:v>10.7615384615385</c:v>
                </c:pt>
                <c:pt idx="1">
                  <c:v>10.7235294117647</c:v>
                </c:pt>
                <c:pt idx="2">
                  <c:v>10.7333333333333</c:v>
                </c:pt>
                <c:pt idx="3">
                  <c:v>10.70625</c:v>
                </c:pt>
                <c:pt idx="4">
                  <c:v>10.6263157894737</c:v>
                </c:pt>
                <c:pt idx="5">
                  <c:v>10.6421052631579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Ca!$E$3:$E$20</c:f>
              <c:numCache>
                <c:formatCode>0.00</c:formatCode>
                <c:ptCount val="18"/>
                <c:pt idx="1">
                  <c:v>10.604</c:v>
                </c:pt>
                <c:pt idx="2">
                  <c:v>10.609</c:v>
                </c:pt>
                <c:pt idx="3">
                  <c:v>10.62</c:v>
                </c:pt>
                <c:pt idx="4">
                  <c:v>10.655</c:v>
                </c:pt>
                <c:pt idx="5" c:formatCode="0.00_ ">
                  <c:v>10.592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Ca!$F$3:$F$20</c:f>
              <c:numCache>
                <c:formatCode>0.00</c:formatCode>
                <c:ptCount val="18"/>
                <c:pt idx="2">
                  <c:v>10.9</c:v>
                </c:pt>
                <c:pt idx="3">
                  <c:v>10.7363636363636</c:v>
                </c:pt>
                <c:pt idx="4">
                  <c:v>10.7538461538462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Ca!$G$3:$G$20</c:f>
              <c:numCache>
                <c:formatCode>0.00</c:formatCode>
                <c:ptCount val="18"/>
                <c:pt idx="1">
                  <c:v>10.7011764705882</c:v>
                </c:pt>
                <c:pt idx="2">
                  <c:v>10.7433333333333</c:v>
                </c:pt>
                <c:pt idx="3">
                  <c:v>10.7108333333333</c:v>
                </c:pt>
                <c:pt idx="4">
                  <c:v>10.6945833333333</c:v>
                </c:pt>
                <c:pt idx="5">
                  <c:v>10.7091666666667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Ca!$H$3:$H$20</c:f>
              <c:numCache>
                <c:formatCode>0.00</c:formatCode>
                <c:ptCount val="18"/>
                <c:pt idx="1">
                  <c:v>10.659</c:v>
                </c:pt>
                <c:pt idx="2">
                  <c:v>10.686</c:v>
                </c:pt>
                <c:pt idx="3">
                  <c:v>10.677</c:v>
                </c:pt>
                <c:pt idx="4">
                  <c:v>10.643</c:v>
                </c:pt>
                <c:pt idx="5">
                  <c:v>10.648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Ca!$I$3:$I$20</c:f>
              <c:numCache>
                <c:formatCode>0.00</c:formatCode>
                <c:ptCount val="18"/>
                <c:pt idx="2">
                  <c:v>10.72</c:v>
                </c:pt>
                <c:pt idx="3">
                  <c:v>10.77</c:v>
                </c:pt>
                <c:pt idx="4">
                  <c:v>10.7</c:v>
                </c:pt>
                <c:pt idx="5">
                  <c:v>10.7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Ca!$J$3:$J$20</c:f>
              <c:numCache>
                <c:formatCode>0.00</c:formatCode>
                <c:ptCount val="18"/>
                <c:pt idx="1">
                  <c:v>10.8</c:v>
                </c:pt>
                <c:pt idx="2">
                  <c:v>10.73</c:v>
                </c:pt>
                <c:pt idx="3">
                  <c:v>10.71</c:v>
                </c:pt>
                <c:pt idx="4">
                  <c:v>10.89</c:v>
                </c:pt>
                <c:pt idx="5">
                  <c:v>10.92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Ca!$K$3:$K$20</c:f>
              <c:numCache>
                <c:formatCode>0.00</c:formatCode>
                <c:ptCount val="18"/>
                <c:pt idx="2">
                  <c:v>10.8571428571429</c:v>
                </c:pt>
                <c:pt idx="3">
                  <c:v>10.7307692307692</c:v>
                </c:pt>
                <c:pt idx="4">
                  <c:v>10.8</c:v>
                </c:pt>
                <c:pt idx="5">
                  <c:v>10.6285714285714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Ca!$L$3:$L$20</c:f>
              <c:numCache>
                <c:formatCode>0.0</c:formatCode>
                <c:ptCount val="18"/>
                <c:pt idx="0">
                  <c:v>10.7</c:v>
                </c:pt>
                <c:pt idx="1">
                  <c:v>10.7</c:v>
                </c:pt>
                <c:pt idx="2">
                  <c:v>10.7</c:v>
                </c:pt>
                <c:pt idx="3">
                  <c:v>10.7</c:v>
                </c:pt>
                <c:pt idx="4">
                  <c:v>10.7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10.7</c:v>
                </c:pt>
                <c:pt idx="10">
                  <c:v>10.7</c:v>
                </c:pt>
                <c:pt idx="11">
                  <c:v>10.7</c:v>
                </c:pt>
                <c:pt idx="12">
                  <c:v>10.7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10.7</c:v>
                </c:pt>
                <c:pt idx="17">
                  <c:v>10.7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Ca!$M$2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Ca!$M$3:$M$20</c:f>
              <c:numCache>
                <c:formatCode>0.00</c:formatCode>
                <c:ptCount val="18"/>
                <c:pt idx="0">
                  <c:v>10.7726210826211</c:v>
                </c:pt>
                <c:pt idx="1">
                  <c:v>10.7094738562091</c:v>
                </c:pt>
                <c:pt idx="2">
                  <c:v>10.7462770562771</c:v>
                </c:pt>
                <c:pt idx="3">
                  <c:v>10.715137091214</c:v>
                </c:pt>
                <c:pt idx="4">
                  <c:v>10.7339924763833</c:v>
                </c:pt>
                <c:pt idx="5">
                  <c:v>10.7099370853318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Ca!$N$2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Ca!$N$3:$N$20</c:f>
              <c:numCache>
                <c:formatCode>0.00</c:formatCode>
                <c:ptCount val="18"/>
                <c:pt idx="0">
                  <c:v>0.0221652421652401</c:v>
                </c:pt>
                <c:pt idx="1">
                  <c:v>0.196000000000002</c:v>
                </c:pt>
                <c:pt idx="2">
                  <c:v>0.291</c:v>
                </c:pt>
                <c:pt idx="3">
                  <c:v>0.15</c:v>
                </c:pt>
                <c:pt idx="4">
                  <c:v>0.263684210526321</c:v>
                </c:pt>
                <c:pt idx="5">
                  <c:v>0.327999999999999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Ca!$O$2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Ca!$O$3:$O$20</c:f>
              <c:numCache>
                <c:formatCode>0.0</c:formatCode>
                <c:ptCount val="18"/>
                <c:pt idx="0">
                  <c:v>10.2</c:v>
                </c:pt>
                <c:pt idx="1">
                  <c:v>10.2</c:v>
                </c:pt>
                <c:pt idx="2">
                  <c:v>10.2</c:v>
                </c:pt>
                <c:pt idx="3">
                  <c:v>10.2</c:v>
                </c:pt>
                <c:pt idx="4">
                  <c:v>10.2</c:v>
                </c:pt>
                <c:pt idx="5">
                  <c:v>10.2</c:v>
                </c:pt>
                <c:pt idx="6">
                  <c:v>10.2</c:v>
                </c:pt>
                <c:pt idx="7">
                  <c:v>10.2</c:v>
                </c:pt>
                <c:pt idx="8">
                  <c:v>10.2</c:v>
                </c:pt>
                <c:pt idx="9">
                  <c:v>10.2</c:v>
                </c:pt>
                <c:pt idx="10">
                  <c:v>10.2</c:v>
                </c:pt>
                <c:pt idx="11">
                  <c:v>10.2</c:v>
                </c:pt>
                <c:pt idx="12">
                  <c:v>10.2</c:v>
                </c:pt>
                <c:pt idx="13">
                  <c:v>10.2</c:v>
                </c:pt>
                <c:pt idx="14">
                  <c:v>10.2</c:v>
                </c:pt>
                <c:pt idx="15">
                  <c:v>10.2</c:v>
                </c:pt>
                <c:pt idx="16">
                  <c:v>10.2</c:v>
                </c:pt>
                <c:pt idx="17">
                  <c:v>10.2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Ca!$P$2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Ca!$P$3:$P$20</c:f>
              <c:numCache>
                <c:formatCode>0.0</c:formatCode>
                <c:ptCount val="18"/>
                <c:pt idx="0">
                  <c:v>11.2</c:v>
                </c:pt>
                <c:pt idx="1">
                  <c:v>11.2</c:v>
                </c:pt>
                <c:pt idx="2">
                  <c:v>11.2</c:v>
                </c:pt>
                <c:pt idx="3">
                  <c:v>11.2</c:v>
                </c:pt>
                <c:pt idx="4">
                  <c:v>11.2</c:v>
                </c:pt>
                <c:pt idx="5">
                  <c:v>11.2</c:v>
                </c:pt>
                <c:pt idx="6">
                  <c:v>11.2</c:v>
                </c:pt>
                <c:pt idx="7">
                  <c:v>11.2</c:v>
                </c:pt>
                <c:pt idx="8">
                  <c:v>11.2</c:v>
                </c:pt>
                <c:pt idx="9">
                  <c:v>11.2</c:v>
                </c:pt>
                <c:pt idx="10">
                  <c:v>11.2</c:v>
                </c:pt>
                <c:pt idx="11">
                  <c:v>11.2</c:v>
                </c:pt>
                <c:pt idx="12">
                  <c:v>11.2</c:v>
                </c:pt>
                <c:pt idx="13">
                  <c:v>11.2</c:v>
                </c:pt>
                <c:pt idx="14">
                  <c:v>11.2</c:v>
                </c:pt>
                <c:pt idx="15">
                  <c:v>11.2</c:v>
                </c:pt>
                <c:pt idx="16">
                  <c:v>11.2</c:v>
                </c:pt>
                <c:pt idx="17">
                  <c:v>11.2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58208"/>
        <c:axId val="207364096"/>
      </c:lineChart>
      <c:catAx>
        <c:axId val="207358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7364096"/>
        <c:crosses val="autoZero"/>
        <c:auto val="0"/>
        <c:lblAlgn val="ctr"/>
        <c:lblOffset val="100"/>
        <c:tickLblSkip val="1"/>
        <c:noMultiLvlLbl val="0"/>
      </c:catAx>
      <c:valAx>
        <c:axId val="207364096"/>
        <c:scaling>
          <c:orientation val="minMax"/>
          <c:max val="11.7"/>
          <c:min val="9.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7358208"/>
        <c:crosses val="autoZero"/>
        <c:crossBetween val="between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664554260205"/>
          <c:y val="0.12828993819862"/>
          <c:w val="0.159948002302449"/>
          <c:h val="0.86938406869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48145759432467"/>
          <c:y val="0.0857632933104632"/>
          <c:w val="0.699129313124821"/>
          <c:h val="0.734133790737564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GLU!$B$3:$B$20</c:f>
              <c:numCache>
                <c:formatCode>0.0</c:formatCode>
                <c:ptCount val="18"/>
                <c:pt idx="1">
                  <c:v>182.1</c:v>
                </c:pt>
                <c:pt idx="2">
                  <c:v>182.45</c:v>
                </c:pt>
                <c:pt idx="3">
                  <c:v>182.166666666667</c:v>
                </c:pt>
                <c:pt idx="4">
                  <c:v>182.222222222222</c:v>
                </c:pt>
                <c:pt idx="5">
                  <c:v>182.545454545455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GLU!$C$3:$C$20</c:f>
              <c:numCache>
                <c:formatCode>0.0</c:formatCode>
                <c:ptCount val="18"/>
                <c:pt idx="0">
                  <c:v>183.307272727273</c:v>
                </c:pt>
                <c:pt idx="1">
                  <c:v>183.138888888889</c:v>
                </c:pt>
                <c:pt idx="2">
                  <c:v>182.963333333333</c:v>
                </c:pt>
                <c:pt idx="3">
                  <c:v>183.552631578947</c:v>
                </c:pt>
                <c:pt idx="4">
                  <c:v>182.96914893617</c:v>
                </c:pt>
                <c:pt idx="5">
                  <c:v>183.2075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GLU!$D$3:$D$20</c:f>
              <c:numCache>
                <c:formatCode>0.0</c:formatCode>
                <c:ptCount val="18"/>
                <c:pt idx="0">
                  <c:v>185.071428571429</c:v>
                </c:pt>
                <c:pt idx="1">
                  <c:v>185</c:v>
                </c:pt>
                <c:pt idx="2">
                  <c:v>185.470588235294</c:v>
                </c:pt>
                <c:pt idx="3">
                  <c:v>185.473684210526</c:v>
                </c:pt>
                <c:pt idx="4">
                  <c:v>186.631578947368</c:v>
                </c:pt>
                <c:pt idx="5">
                  <c:v>186.421052631579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GLU!$E$3:$E$20</c:f>
              <c:numCache>
                <c:formatCode>0.0</c:formatCode>
                <c:ptCount val="18"/>
                <c:pt idx="1">
                  <c:v>183.7</c:v>
                </c:pt>
                <c:pt idx="2">
                  <c:v>183.876</c:v>
                </c:pt>
                <c:pt idx="3">
                  <c:v>183.655</c:v>
                </c:pt>
                <c:pt idx="4">
                  <c:v>183.677</c:v>
                </c:pt>
                <c:pt idx="5">
                  <c:v>183.661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GLU!$F$3:$F$20</c:f>
              <c:numCache>
                <c:formatCode>0.0</c:formatCode>
                <c:ptCount val="18"/>
                <c:pt idx="2">
                  <c:v>181</c:v>
                </c:pt>
                <c:pt idx="3">
                  <c:v>181.090909090909</c:v>
                </c:pt>
                <c:pt idx="4">
                  <c:v>181.538461538462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GLU!$G$3:$G$20</c:f>
              <c:numCache>
                <c:formatCode>0.0</c:formatCode>
                <c:ptCount val="18"/>
                <c:pt idx="1">
                  <c:v>184.817647058824</c:v>
                </c:pt>
                <c:pt idx="2">
                  <c:v>185.357142857143</c:v>
                </c:pt>
                <c:pt idx="3">
                  <c:v>184.791666666667</c:v>
                </c:pt>
                <c:pt idx="4">
                  <c:v>181.5125</c:v>
                </c:pt>
                <c:pt idx="5">
                  <c:v>180.358333333333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GLU!$H$3:$H$20</c:f>
              <c:numCache>
                <c:formatCode>0.0</c:formatCode>
                <c:ptCount val="18"/>
                <c:pt idx="1">
                  <c:v>182.071</c:v>
                </c:pt>
                <c:pt idx="2">
                  <c:v>181.638</c:v>
                </c:pt>
                <c:pt idx="3">
                  <c:v>181.617</c:v>
                </c:pt>
                <c:pt idx="4">
                  <c:v>181.623</c:v>
                </c:pt>
                <c:pt idx="5">
                  <c:v>181.474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GLU!$I$3:$I$20</c:f>
              <c:numCache>
                <c:formatCode>0.0</c:formatCode>
                <c:ptCount val="18"/>
                <c:pt idx="2">
                  <c:v>183.32</c:v>
                </c:pt>
                <c:pt idx="3">
                  <c:v>182.68</c:v>
                </c:pt>
                <c:pt idx="4">
                  <c:v>182.11</c:v>
                </c:pt>
                <c:pt idx="5">
                  <c:v>182.29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GLU!$J$3:$J$20</c:f>
              <c:numCache>
                <c:formatCode>0.0</c:formatCode>
                <c:ptCount val="18"/>
                <c:pt idx="1">
                  <c:v>181.67</c:v>
                </c:pt>
                <c:pt idx="2">
                  <c:v>181.96</c:v>
                </c:pt>
                <c:pt idx="3">
                  <c:v>182.16</c:v>
                </c:pt>
                <c:pt idx="4">
                  <c:v>182.1</c:v>
                </c:pt>
                <c:pt idx="5">
                  <c:v>182.96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GLU!$K$3:$K$20</c:f>
              <c:numCache>
                <c:formatCode>0.0</c:formatCode>
                <c:ptCount val="18"/>
                <c:pt idx="2">
                  <c:v>182.857142857143</c:v>
                </c:pt>
                <c:pt idx="3">
                  <c:v>181.692307692308</c:v>
                </c:pt>
                <c:pt idx="4">
                  <c:v>182.571428571429</c:v>
                </c:pt>
                <c:pt idx="5">
                  <c:v>181.5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GLU!$L$3:$L$20</c:f>
              <c:numCache>
                <c:formatCode>0</c:formatCode>
                <c:ptCount val="18"/>
                <c:pt idx="0">
                  <c:v>183</c:v>
                </c:pt>
                <c:pt idx="1">
                  <c:v>183</c:v>
                </c:pt>
                <c:pt idx="2">
                  <c:v>183</c:v>
                </c:pt>
                <c:pt idx="3">
                  <c:v>183</c:v>
                </c:pt>
                <c:pt idx="4">
                  <c:v>183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  <c:pt idx="8">
                  <c:v>183</c:v>
                </c:pt>
                <c:pt idx="9">
                  <c:v>183</c:v>
                </c:pt>
                <c:pt idx="10">
                  <c:v>183</c:v>
                </c:pt>
                <c:pt idx="11">
                  <c:v>183</c:v>
                </c:pt>
                <c:pt idx="12">
                  <c:v>183</c:v>
                </c:pt>
                <c:pt idx="13">
                  <c:v>183</c:v>
                </c:pt>
                <c:pt idx="14">
                  <c:v>183</c:v>
                </c:pt>
                <c:pt idx="15">
                  <c:v>183</c:v>
                </c:pt>
                <c:pt idx="16">
                  <c:v>183</c:v>
                </c:pt>
                <c:pt idx="17">
                  <c:v>183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GLU!$M$2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GLU!$M$3:$M$20</c:f>
              <c:numCache>
                <c:formatCode>0.0</c:formatCode>
                <c:ptCount val="18"/>
                <c:pt idx="0">
                  <c:v>184.189350649351</c:v>
                </c:pt>
                <c:pt idx="1">
                  <c:v>183.213933706816</c:v>
                </c:pt>
                <c:pt idx="2">
                  <c:v>183.089220728291</c:v>
                </c:pt>
                <c:pt idx="3">
                  <c:v>182.887986590602</c:v>
                </c:pt>
                <c:pt idx="4">
                  <c:v>182.695534021565</c:v>
                </c:pt>
                <c:pt idx="5">
                  <c:v>182.713037834485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GLU!$N$2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GLU!$N$3:$N$20</c:f>
              <c:numCache>
                <c:formatCode>0.0</c:formatCode>
                <c:ptCount val="18"/>
                <c:pt idx="0">
                  <c:v>1.76415584415579</c:v>
                </c:pt>
                <c:pt idx="1">
                  <c:v>3.33000000000001</c:v>
                </c:pt>
                <c:pt idx="2">
                  <c:v>4.47058823529412</c:v>
                </c:pt>
                <c:pt idx="3">
                  <c:v>4.38277511961724</c:v>
                </c:pt>
                <c:pt idx="4">
                  <c:v>5.11907894736837</c:v>
                </c:pt>
                <c:pt idx="5">
                  <c:v>6.0627192982457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GLU!$O$2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GLU!$O$3:$O$20</c:f>
              <c:numCache>
                <c:formatCode>General</c:formatCode>
                <c:ptCount val="18"/>
                <c:pt idx="0">
                  <c:v>178</c:v>
                </c:pt>
                <c:pt idx="1">
                  <c:v>178</c:v>
                </c:pt>
                <c:pt idx="2">
                  <c:v>178</c:v>
                </c:pt>
                <c:pt idx="3">
                  <c:v>178</c:v>
                </c:pt>
                <c:pt idx="4">
                  <c:v>178</c:v>
                </c:pt>
                <c:pt idx="5">
                  <c:v>178</c:v>
                </c:pt>
                <c:pt idx="6">
                  <c:v>178</c:v>
                </c:pt>
                <c:pt idx="7">
                  <c:v>178</c:v>
                </c:pt>
                <c:pt idx="8">
                  <c:v>178</c:v>
                </c:pt>
                <c:pt idx="9">
                  <c:v>178</c:v>
                </c:pt>
                <c:pt idx="10">
                  <c:v>178</c:v>
                </c:pt>
                <c:pt idx="11">
                  <c:v>178</c:v>
                </c:pt>
                <c:pt idx="12">
                  <c:v>178</c:v>
                </c:pt>
                <c:pt idx="13">
                  <c:v>178</c:v>
                </c:pt>
                <c:pt idx="14">
                  <c:v>178</c:v>
                </c:pt>
                <c:pt idx="15">
                  <c:v>178</c:v>
                </c:pt>
                <c:pt idx="16">
                  <c:v>178</c:v>
                </c:pt>
                <c:pt idx="17">
                  <c:v>178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GLU!$P$2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GLU!$P$3:$P$20</c:f>
              <c:numCache>
                <c:formatCode>General</c:formatCode>
                <c:ptCount val="18"/>
                <c:pt idx="0">
                  <c:v>188</c:v>
                </c:pt>
                <c:pt idx="1">
                  <c:v>188</c:v>
                </c:pt>
                <c:pt idx="2">
                  <c:v>188</c:v>
                </c:pt>
                <c:pt idx="3">
                  <c:v>188</c:v>
                </c:pt>
                <c:pt idx="4">
                  <c:v>188</c:v>
                </c:pt>
                <c:pt idx="5">
                  <c:v>188</c:v>
                </c:pt>
                <c:pt idx="6">
                  <c:v>188</c:v>
                </c:pt>
                <c:pt idx="7">
                  <c:v>188</c:v>
                </c:pt>
                <c:pt idx="8">
                  <c:v>188</c:v>
                </c:pt>
                <c:pt idx="9">
                  <c:v>188</c:v>
                </c:pt>
                <c:pt idx="10">
                  <c:v>188</c:v>
                </c:pt>
                <c:pt idx="11">
                  <c:v>188</c:v>
                </c:pt>
                <c:pt idx="12">
                  <c:v>188</c:v>
                </c:pt>
                <c:pt idx="13">
                  <c:v>188</c:v>
                </c:pt>
                <c:pt idx="14">
                  <c:v>188</c:v>
                </c:pt>
                <c:pt idx="15">
                  <c:v>188</c:v>
                </c:pt>
                <c:pt idx="16">
                  <c:v>188</c:v>
                </c:pt>
                <c:pt idx="17">
                  <c:v>188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55968"/>
        <c:axId val="207574528"/>
      </c:lineChart>
      <c:catAx>
        <c:axId val="207555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7574528"/>
        <c:crosses val="autoZero"/>
        <c:auto val="0"/>
        <c:lblAlgn val="ctr"/>
        <c:lblOffset val="100"/>
        <c:tickLblSkip val="1"/>
        <c:noMultiLvlLbl val="0"/>
      </c:catAx>
      <c:valAx>
        <c:axId val="207574528"/>
        <c:scaling>
          <c:orientation val="minMax"/>
          <c:max val="193"/>
          <c:min val="17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75559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645680389336"/>
          <c:y val="0.106557150091404"/>
          <c:w val="0.158709859999003"/>
          <c:h val="0.870112841288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51782242384969"/>
          <c:y val="0.0843173791787128"/>
          <c:w val="0.698639014906028"/>
          <c:h val="0.735247546438395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TCH!$B$3:$B$20</c:f>
              <c:numCache>
                <c:formatCode>0.0</c:formatCode>
                <c:ptCount val="18"/>
                <c:pt idx="1">
                  <c:v>143.3</c:v>
                </c:pt>
                <c:pt idx="2">
                  <c:v>143.9</c:v>
                </c:pt>
                <c:pt idx="3">
                  <c:v>143.555555555556</c:v>
                </c:pt>
                <c:pt idx="4">
                  <c:v>142.944444444444</c:v>
                </c:pt>
                <c:pt idx="5">
                  <c:v>143.136363636364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TCH!$C$3:$C$20</c:f>
              <c:numCache>
                <c:formatCode>0.0</c:formatCode>
                <c:ptCount val="18"/>
                <c:pt idx="0">
                  <c:v>146.161290322581</c:v>
                </c:pt>
                <c:pt idx="1">
                  <c:v>146.204545454545</c:v>
                </c:pt>
                <c:pt idx="2">
                  <c:v>145.764197530864</c:v>
                </c:pt>
                <c:pt idx="3">
                  <c:v>145.359756097561</c:v>
                </c:pt>
                <c:pt idx="4">
                  <c:v>144.707692307692</c:v>
                </c:pt>
                <c:pt idx="5">
                  <c:v>144.502631578947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TCH!$D$3:$D$20</c:f>
              <c:numCache>
                <c:formatCode>0.0</c:formatCode>
                <c:ptCount val="18"/>
                <c:pt idx="0">
                  <c:v>144.230769230769</c:v>
                </c:pt>
                <c:pt idx="1">
                  <c:v>144.166666666667</c:v>
                </c:pt>
                <c:pt idx="2">
                  <c:v>144.235294117647</c:v>
                </c:pt>
                <c:pt idx="3">
                  <c:v>143.684210526316</c:v>
                </c:pt>
                <c:pt idx="4">
                  <c:v>147.375</c:v>
                </c:pt>
                <c:pt idx="5">
                  <c:v>143.583333333333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TCH!$E$3:$E$20</c:f>
              <c:numCache>
                <c:formatCode>0.0</c:formatCode>
                <c:ptCount val="18"/>
                <c:pt idx="1">
                  <c:v>143.563</c:v>
                </c:pt>
                <c:pt idx="2">
                  <c:v>143.788</c:v>
                </c:pt>
                <c:pt idx="3">
                  <c:v>143.637</c:v>
                </c:pt>
                <c:pt idx="4">
                  <c:v>143.452</c:v>
                </c:pt>
                <c:pt idx="5">
                  <c:v>143.783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TCH!$F$3:$F$20</c:f>
              <c:numCache>
                <c:formatCode>0.0</c:formatCode>
                <c:ptCount val="18"/>
                <c:pt idx="2">
                  <c:v>142</c:v>
                </c:pt>
                <c:pt idx="3">
                  <c:v>141.181818181818</c:v>
                </c:pt>
                <c:pt idx="4">
                  <c:v>141.846153846154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TCH!$G$3:$G$20</c:f>
              <c:numCache>
                <c:formatCode>0.0</c:formatCode>
                <c:ptCount val="18"/>
                <c:pt idx="1">
                  <c:v>142.294117647059</c:v>
                </c:pt>
                <c:pt idx="2">
                  <c:v>142.133333333333</c:v>
                </c:pt>
                <c:pt idx="3">
                  <c:v>141.818181818182</c:v>
                </c:pt>
                <c:pt idx="4">
                  <c:v>140.325</c:v>
                </c:pt>
                <c:pt idx="5">
                  <c:v>139.308333333333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TCH!$H$3:$H$20</c:f>
              <c:numCache>
                <c:formatCode>0.0</c:formatCode>
                <c:ptCount val="18"/>
                <c:pt idx="1">
                  <c:v>142.915</c:v>
                </c:pt>
                <c:pt idx="2">
                  <c:v>142.898</c:v>
                </c:pt>
                <c:pt idx="3">
                  <c:v>142.934</c:v>
                </c:pt>
                <c:pt idx="4">
                  <c:v>142.831</c:v>
                </c:pt>
                <c:pt idx="5">
                  <c:v>142.758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TCH!$I$3:$I$20</c:f>
              <c:numCache>
                <c:formatCode>0.0</c:formatCode>
                <c:ptCount val="18"/>
                <c:pt idx="2">
                  <c:v>143.09</c:v>
                </c:pt>
                <c:pt idx="3">
                  <c:v>143</c:v>
                </c:pt>
                <c:pt idx="4">
                  <c:v>143.39</c:v>
                </c:pt>
                <c:pt idx="5">
                  <c:v>143.38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TCH!$J$3:$J$20</c:f>
              <c:numCache>
                <c:formatCode>0.0</c:formatCode>
                <c:ptCount val="18"/>
                <c:pt idx="1">
                  <c:v>143.92</c:v>
                </c:pt>
                <c:pt idx="2">
                  <c:v>143.79</c:v>
                </c:pt>
                <c:pt idx="3">
                  <c:v>143.84</c:v>
                </c:pt>
                <c:pt idx="4">
                  <c:v>142.55</c:v>
                </c:pt>
                <c:pt idx="5">
                  <c:v>142.03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TCH!$K$3:$K$20</c:f>
              <c:numCache>
                <c:formatCode>0.0</c:formatCode>
                <c:ptCount val="18"/>
                <c:pt idx="2">
                  <c:v>144.714285714286</c:v>
                </c:pt>
                <c:pt idx="3">
                  <c:v>143.923076923077</c:v>
                </c:pt>
                <c:pt idx="4">
                  <c:v>144.285714285714</c:v>
                </c:pt>
                <c:pt idx="5">
                  <c:v>144.285714285714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TCH!$L$3:$L$20</c:f>
              <c:numCache>
                <c:formatCode>General</c:formatCode>
                <c:ptCount val="18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TCH!$M$2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TCH!$M$3:$M$20</c:f>
              <c:numCache>
                <c:formatCode>0.0</c:formatCode>
                <c:ptCount val="18"/>
                <c:pt idx="0">
                  <c:v>145.196029776675</c:v>
                </c:pt>
                <c:pt idx="1">
                  <c:v>143.766189966896</c:v>
                </c:pt>
                <c:pt idx="2">
                  <c:v>143.631311069613</c:v>
                </c:pt>
                <c:pt idx="3">
                  <c:v>143.293359910251</c:v>
                </c:pt>
                <c:pt idx="4">
                  <c:v>143.3707004884</c:v>
                </c:pt>
                <c:pt idx="5">
                  <c:v>142.974152907521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TCH!$N$2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TCH!$N$3:$N$20</c:f>
              <c:numCache>
                <c:formatCode>0.0</c:formatCode>
                <c:ptCount val="18"/>
                <c:pt idx="0">
                  <c:v>1.93052109181141</c:v>
                </c:pt>
                <c:pt idx="1">
                  <c:v>3.91042780748666</c:v>
                </c:pt>
                <c:pt idx="2">
                  <c:v>3.76419753086418</c:v>
                </c:pt>
                <c:pt idx="3">
                  <c:v>4.17793791574277</c:v>
                </c:pt>
                <c:pt idx="4">
                  <c:v>7.05000000000001</c:v>
                </c:pt>
                <c:pt idx="5">
                  <c:v>5.19429824561405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TCH!$O$2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TCH!$O$3:$O$20</c:f>
              <c:numCache>
                <c:formatCode>General</c:formatCode>
                <c:ptCount val="18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135</c:v>
                </c:pt>
                <c:pt idx="15">
                  <c:v>135</c:v>
                </c:pt>
                <c:pt idx="16">
                  <c:v>135</c:v>
                </c:pt>
                <c:pt idx="17">
                  <c:v>135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TCH!$P$2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TCH!$P$3:$P$20</c:f>
              <c:numCache>
                <c:formatCode>General</c:formatCode>
                <c:ptCount val="18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23776"/>
        <c:axId val="208138240"/>
      </c:lineChart>
      <c:catAx>
        <c:axId val="208123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8138240"/>
        <c:crosses val="autoZero"/>
        <c:auto val="0"/>
        <c:lblAlgn val="ctr"/>
        <c:lblOffset val="100"/>
        <c:tickLblSkip val="1"/>
        <c:noMultiLvlLbl val="0"/>
      </c:catAx>
      <c:valAx>
        <c:axId val="208138240"/>
        <c:scaling>
          <c:orientation val="minMax"/>
          <c:max val="159"/>
          <c:min val="12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8123776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80285092886"/>
          <c:y val="0.0968802663356555"/>
          <c:w val="0.159326593709685"/>
          <c:h val="0.87874806377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51782242384969"/>
          <c:y val="0.0843173791787128"/>
          <c:w val="0.698639014906028"/>
          <c:h val="0.735247546438395"/>
        </c:manualLayout>
      </c:layout>
      <c:lineChart>
        <c:grouping val="standard"/>
        <c:varyColors val="0"/>
        <c:ser>
          <c:idx val="0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TG!$B$3:$B$20</c:f>
              <c:numCache>
                <c:formatCode>0.0</c:formatCode>
                <c:ptCount val="18"/>
                <c:pt idx="1">
                  <c:v>49.25</c:v>
                </c:pt>
                <c:pt idx="2">
                  <c:v>49.4</c:v>
                </c:pt>
                <c:pt idx="3">
                  <c:v>49.0555555555556</c:v>
                </c:pt>
                <c:pt idx="4">
                  <c:v>49.6111111111111</c:v>
                </c:pt>
                <c:pt idx="5">
                  <c:v>49.5909090909091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TG!$C$3:$C$20</c:f>
              <c:numCache>
                <c:formatCode>0.0</c:formatCode>
                <c:ptCount val="18"/>
                <c:pt idx="0">
                  <c:v>52.109375</c:v>
                </c:pt>
                <c:pt idx="1">
                  <c:v>52.0324324324324</c:v>
                </c:pt>
                <c:pt idx="2">
                  <c:v>51.4396226415094</c:v>
                </c:pt>
                <c:pt idx="3">
                  <c:v>51.2578947368421</c:v>
                </c:pt>
                <c:pt idx="4">
                  <c:v>50.7522222222222</c:v>
                </c:pt>
                <c:pt idx="5">
                  <c:v>50.6843373493976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TG!$D$3:$D$20</c:f>
              <c:numCache>
                <c:formatCode>0.0</c:formatCode>
                <c:ptCount val="18"/>
                <c:pt idx="0">
                  <c:v>51.6428571428571</c:v>
                </c:pt>
                <c:pt idx="1">
                  <c:v>51.35</c:v>
                </c:pt>
                <c:pt idx="2">
                  <c:v>51.9</c:v>
                </c:pt>
                <c:pt idx="3">
                  <c:v>51.6</c:v>
                </c:pt>
                <c:pt idx="4">
                  <c:v>51.4761904761905</c:v>
                </c:pt>
                <c:pt idx="5">
                  <c:v>50.9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TG!$E$3:$E$20</c:f>
              <c:numCache>
                <c:formatCode>0.0</c:formatCode>
                <c:ptCount val="18"/>
                <c:pt idx="1">
                  <c:v>50.5</c:v>
                </c:pt>
                <c:pt idx="2">
                  <c:v>50.531</c:v>
                </c:pt>
                <c:pt idx="3">
                  <c:v>50.676</c:v>
                </c:pt>
                <c:pt idx="4">
                  <c:v>50.477</c:v>
                </c:pt>
                <c:pt idx="5">
                  <c:v>50.931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TG!$F$3:$F$20</c:f>
              <c:numCache>
                <c:formatCode>0.0</c:formatCode>
                <c:ptCount val="18"/>
                <c:pt idx="2">
                  <c:v>47</c:v>
                </c:pt>
                <c:pt idx="3">
                  <c:v>46.8181818181818</c:v>
                </c:pt>
                <c:pt idx="4">
                  <c:v>47.2307692307692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TG!$G$3:$G$20</c:f>
              <c:numCache>
                <c:formatCode>0.0</c:formatCode>
                <c:ptCount val="18"/>
                <c:pt idx="1">
                  <c:v>50.5823529411765</c:v>
                </c:pt>
                <c:pt idx="2">
                  <c:v>50.5952380952381</c:v>
                </c:pt>
                <c:pt idx="3">
                  <c:v>50.3</c:v>
                </c:pt>
                <c:pt idx="4">
                  <c:v>50.025</c:v>
                </c:pt>
                <c:pt idx="5">
                  <c:v>49.7791666666667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TG!$H$3:$H$20</c:f>
              <c:numCache>
                <c:formatCode>0.0</c:formatCode>
                <c:ptCount val="18"/>
                <c:pt idx="1">
                  <c:v>47.886</c:v>
                </c:pt>
                <c:pt idx="2">
                  <c:v>48.236</c:v>
                </c:pt>
                <c:pt idx="3">
                  <c:v>48.465</c:v>
                </c:pt>
                <c:pt idx="4">
                  <c:v>48.321</c:v>
                </c:pt>
                <c:pt idx="5">
                  <c:v>48.202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TG!$I$3:$I$20</c:f>
              <c:numCache>
                <c:formatCode>0.0</c:formatCode>
                <c:ptCount val="18"/>
                <c:pt idx="2">
                  <c:v>50.41</c:v>
                </c:pt>
                <c:pt idx="3">
                  <c:v>50.27</c:v>
                </c:pt>
                <c:pt idx="4">
                  <c:v>50.39</c:v>
                </c:pt>
                <c:pt idx="5">
                  <c:v>50.52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TG!$J$3:$J$20</c:f>
              <c:numCache>
                <c:formatCode>0.0</c:formatCode>
                <c:ptCount val="18"/>
                <c:pt idx="1">
                  <c:v>49.24</c:v>
                </c:pt>
                <c:pt idx="2">
                  <c:v>48.95</c:v>
                </c:pt>
                <c:pt idx="3">
                  <c:v>48.66</c:v>
                </c:pt>
                <c:pt idx="4">
                  <c:v>48.43</c:v>
                </c:pt>
                <c:pt idx="5">
                  <c:v>49.32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TG!$K$3:$K$20</c:f>
              <c:numCache>
                <c:formatCode>0.0</c:formatCode>
                <c:ptCount val="18"/>
                <c:pt idx="2">
                  <c:v>52.2142857142857</c:v>
                </c:pt>
                <c:pt idx="3">
                  <c:v>52</c:v>
                </c:pt>
                <c:pt idx="4">
                  <c:v>52.3571428571429</c:v>
                </c:pt>
                <c:pt idx="5">
                  <c:v>51.4285714285714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TG!$L$2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TG!$L$3:$L$20</c:f>
              <c:numCache>
                <c:formatCode>0</c:formatCode>
                <c:ptCount val="1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TG!$M$2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TG!$M$3:$M$20</c:f>
              <c:numCache>
                <c:formatCode>0.0</c:formatCode>
                <c:ptCount val="18"/>
                <c:pt idx="0">
                  <c:v>51.8761160714286</c:v>
                </c:pt>
                <c:pt idx="1">
                  <c:v>50.1201121962298</c:v>
                </c:pt>
                <c:pt idx="2">
                  <c:v>50.0676146451033</c:v>
                </c:pt>
                <c:pt idx="3">
                  <c:v>49.9102632110579</c:v>
                </c:pt>
                <c:pt idx="4">
                  <c:v>49.9070435897436</c:v>
                </c:pt>
                <c:pt idx="5">
                  <c:v>50.1506649483939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TG!$N$2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TG!$N$3:$N$20</c:f>
              <c:numCache>
                <c:formatCode>0.0</c:formatCode>
                <c:ptCount val="18"/>
                <c:pt idx="0">
                  <c:v>0.466517857142847</c:v>
                </c:pt>
                <c:pt idx="1">
                  <c:v>4.14643243243243</c:v>
                </c:pt>
                <c:pt idx="2">
                  <c:v>5.21428571428572</c:v>
                </c:pt>
                <c:pt idx="3">
                  <c:v>5.18181818181818</c:v>
                </c:pt>
                <c:pt idx="4">
                  <c:v>5.12637362637362</c:v>
                </c:pt>
                <c:pt idx="5">
                  <c:v>3.22657142857143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TG!$O$2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TG!$O$3:$O$20</c:f>
              <c:numCache>
                <c:formatCode>0</c:formatCode>
                <c:ptCount val="18"/>
                <c:pt idx="0">
                  <c:v>47</c:v>
                </c:pt>
                <c:pt idx="1">
                  <c:v>47</c:v>
                </c:pt>
                <c:pt idx="2">
                  <c:v>47</c:v>
                </c:pt>
                <c:pt idx="3">
                  <c:v>47</c:v>
                </c:pt>
                <c:pt idx="4">
                  <c:v>47</c:v>
                </c:pt>
                <c:pt idx="5">
                  <c:v>47</c:v>
                </c:pt>
                <c:pt idx="6">
                  <c:v>47</c:v>
                </c:pt>
                <c:pt idx="7">
                  <c:v>47</c:v>
                </c:pt>
                <c:pt idx="8">
                  <c:v>47</c:v>
                </c:pt>
                <c:pt idx="9">
                  <c:v>47</c:v>
                </c:pt>
                <c:pt idx="10">
                  <c:v>47</c:v>
                </c:pt>
                <c:pt idx="11">
                  <c:v>47</c:v>
                </c:pt>
                <c:pt idx="12">
                  <c:v>47</c:v>
                </c:pt>
                <c:pt idx="13">
                  <c:v>47</c:v>
                </c:pt>
                <c:pt idx="14">
                  <c:v>47</c:v>
                </c:pt>
                <c:pt idx="15">
                  <c:v>47</c:v>
                </c:pt>
                <c:pt idx="16">
                  <c:v>47</c:v>
                </c:pt>
                <c:pt idx="17">
                  <c:v>47</c:v>
                </c:pt>
              </c:numCache>
            </c:numRef>
          </c:val>
          <c:smooth val="0"/>
        </c:ser>
        <c:ser>
          <c:idx val="13"/>
          <c:order val="14"/>
          <c:tx>
            <c:strRef>
              <c:f>TG!$P$2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TG!$P$3:$P$20</c:f>
              <c:numCache>
                <c:formatCode>0</c:formatCode>
                <c:ptCount val="18"/>
                <c:pt idx="0">
                  <c:v>53</c:v>
                </c:pt>
                <c:pt idx="1">
                  <c:v>53</c:v>
                </c:pt>
                <c:pt idx="2">
                  <c:v>53</c:v>
                </c:pt>
                <c:pt idx="3">
                  <c:v>53</c:v>
                </c:pt>
                <c:pt idx="4">
                  <c:v>53</c:v>
                </c:pt>
                <c:pt idx="5">
                  <c:v>53</c:v>
                </c:pt>
                <c:pt idx="6">
                  <c:v>53</c:v>
                </c:pt>
                <c:pt idx="7">
                  <c:v>53</c:v>
                </c:pt>
                <c:pt idx="8">
                  <c:v>53</c:v>
                </c:pt>
                <c:pt idx="9">
                  <c:v>53</c:v>
                </c:pt>
                <c:pt idx="10">
                  <c:v>53</c:v>
                </c:pt>
                <c:pt idx="11">
                  <c:v>53</c:v>
                </c:pt>
                <c:pt idx="12">
                  <c:v>53</c:v>
                </c:pt>
                <c:pt idx="13">
                  <c:v>53</c:v>
                </c:pt>
                <c:pt idx="14">
                  <c:v>53</c:v>
                </c:pt>
                <c:pt idx="15">
                  <c:v>53</c:v>
                </c:pt>
                <c:pt idx="16">
                  <c:v>53</c:v>
                </c:pt>
                <c:pt idx="17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93248"/>
        <c:axId val="207895168"/>
      </c:lineChart>
      <c:catAx>
        <c:axId val="20789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7895168"/>
        <c:crosses val="autoZero"/>
        <c:auto val="0"/>
        <c:lblAlgn val="ctr"/>
        <c:lblOffset val="100"/>
        <c:tickLblSkip val="1"/>
        <c:noMultiLvlLbl val="0"/>
      </c:catAx>
      <c:valAx>
        <c:axId val="207895168"/>
        <c:scaling>
          <c:orientation val="minMax"/>
          <c:max val="56"/>
          <c:min val="4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78932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4069882549"/>
          <c:y val="0.109651681652933"/>
          <c:w val="0.159326555699525"/>
          <c:h val="0.8793294745772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48241783498"/>
          <c:y val="0.0723669718850383"/>
          <c:w val="0.609410685782706"/>
          <c:h val="0.780866551126516"/>
        </c:manualLayout>
      </c:layout>
      <c:lineChart>
        <c:grouping val="standard"/>
        <c:varyColors val="0"/>
        <c:ser>
          <c:idx val="0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marker>
            <c:symbol val="circle"/>
            <c:size val="7"/>
            <c:spPr>
              <a:solidFill>
                <a:srgbClr val="000080"/>
              </a:solidFill>
              <a:ln w="1270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HDL!$B$3:$B$20</c:f>
              <c:numCache>
                <c:formatCode>0.0</c:formatCode>
                <c:ptCount val="18"/>
                <c:pt idx="1">
                  <c:v>41.37</c:v>
                </c:pt>
                <c:pt idx="2">
                  <c:v>41.295</c:v>
                </c:pt>
                <c:pt idx="3">
                  <c:v>41.1166666666667</c:v>
                </c:pt>
                <c:pt idx="4">
                  <c:v>41.1111111111111</c:v>
                </c:pt>
                <c:pt idx="5">
                  <c:v>41.0409090909091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12700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{1}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HDL!$D$3:$D$20</c:f>
              <c:numCache>
                <c:formatCode>0.0</c:formatCode>
                <c:ptCount val="18"/>
                <c:pt idx="0">
                  <c:v>41.725</c:v>
                </c:pt>
                <c:pt idx="1">
                  <c:v>41.4789473684211</c:v>
                </c:pt>
                <c:pt idx="2">
                  <c:v>41.5647058823529</c:v>
                </c:pt>
                <c:pt idx="3">
                  <c:v>41.9823529411765</c:v>
                </c:pt>
                <c:pt idx="4">
                  <c:v>42.51875</c:v>
                </c:pt>
                <c:pt idx="5">
                  <c:v>42.65625</c:v>
                </c:pt>
              </c:numCache>
            </c:numRef>
          </c:val>
          <c:smooth val="0"/>
        </c:ser>
        <c:ser>
          <c:idx val="8"/>
          <c:order val="3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12700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(HDL!$Z$3:$Z$12,HDL!$E$13:$E$20)</c:f>
              <c:numCache>
                <c:formatCode>General</c:formatCode>
                <c:ptCount val="18"/>
              </c:numCache>
            </c:numRef>
          </c:val>
          <c:smooth val="0"/>
        </c:ser>
        <c:ser>
          <c:idx val="7"/>
          <c:order val="4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HDL!$I$3:$I$20</c:f>
              <c:numCache>
                <c:formatCode>0.0</c:formatCode>
                <c:ptCount val="18"/>
                <c:pt idx="2">
                  <c:v>41.05</c:v>
                </c:pt>
                <c:pt idx="3">
                  <c:v>41.95</c:v>
                </c:pt>
                <c:pt idx="4">
                  <c:v>41.39</c:v>
                </c:pt>
                <c:pt idx="5">
                  <c:v>40.95</c:v>
                </c:pt>
              </c:numCache>
            </c:numRef>
          </c:val>
          <c:smooth val="0"/>
        </c:ser>
        <c:ser>
          <c:idx val="3"/>
          <c:order val="5"/>
          <c:tx>
            <c:strRef>
              <c:f>HDL!$L$2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HDL!$L$3:$L$20</c:f>
              <c:numCache>
                <c:formatCode>0</c:formatCode>
                <c:ptCount val="18"/>
                <c:pt idx="0">
                  <c:v>41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41</c:v>
                </c:pt>
                <c:pt idx="7">
                  <c:v>41</c:v>
                </c:pt>
                <c:pt idx="8">
                  <c:v>41</c:v>
                </c:pt>
                <c:pt idx="9">
                  <c:v>41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41</c:v>
                </c:pt>
                <c:pt idx="15">
                  <c:v>41</c:v>
                </c:pt>
                <c:pt idx="16">
                  <c:v>41</c:v>
                </c:pt>
                <c:pt idx="17">
                  <c:v>41</c:v>
                </c:pt>
              </c:numCache>
            </c:numRef>
          </c:val>
          <c:smooth val="0"/>
        </c:ser>
        <c:ser>
          <c:idx val="4"/>
          <c:order val="6"/>
          <c:tx>
            <c:strRef>
              <c:f>HDL!$M$2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HDL!$M$3:$M$20</c:f>
              <c:numCache>
                <c:formatCode>0.0</c:formatCode>
                <c:ptCount val="18"/>
                <c:pt idx="0">
                  <c:v>41.8014830508475</c:v>
                </c:pt>
                <c:pt idx="1">
                  <c:v>40.9132503556188</c:v>
                </c:pt>
                <c:pt idx="2">
                  <c:v>40.9125411764706</c:v>
                </c:pt>
                <c:pt idx="3">
                  <c:v>41.1260229691877</c:v>
                </c:pt>
                <c:pt idx="4">
                  <c:v>41.1904876068376</c:v>
                </c:pt>
                <c:pt idx="5">
                  <c:v>41.2935241258741</c:v>
                </c:pt>
              </c:numCache>
            </c:numRef>
          </c:val>
          <c:smooth val="0"/>
        </c:ser>
        <c:ser>
          <c:idx val="5"/>
          <c:order val="7"/>
          <c:tx>
            <c:strRef>
              <c:f>HDL!$R$2</c:f>
              <c:strCache>
                <c:ptCount val="1"/>
                <c:pt idx="0">
                  <c:v>メタボリード下限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HDL!$R$3:$R$20</c:f>
              <c:numCache>
                <c:formatCode>General</c:formatCode>
                <c:ptCount val="18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38</c:v>
                </c:pt>
                <c:pt idx="16">
                  <c:v>38</c:v>
                </c:pt>
                <c:pt idx="17">
                  <c:v>38</c:v>
                </c:pt>
              </c:numCache>
            </c:numRef>
          </c:val>
          <c:smooth val="0"/>
        </c:ser>
        <c:ser>
          <c:idx val="6"/>
          <c:order val="8"/>
          <c:tx>
            <c:strRef>
              <c:f>HDL!$S$2</c:f>
              <c:strCache>
                <c:ptCount val="1"/>
                <c:pt idx="0">
                  <c:v>メタボリード上限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HDL!$A$3:$A$20</c:f>
              <c:numCache>
                <c:formatCode>General</c:formatCode>
                <c:ptCount val="18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</c:numCache>
            </c:numRef>
          </c:cat>
          <c:val>
            <c:numRef>
              <c:f>HDL!$S$3:$S$20</c:f>
              <c:numCache>
                <c:formatCode>General</c:formatCode>
                <c:ptCount val="18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44</c:v>
                </c:pt>
                <c:pt idx="14">
                  <c:v>44</c:v>
                </c:pt>
                <c:pt idx="15">
                  <c:v>44</c:v>
                </c:pt>
                <c:pt idx="16">
                  <c:v>44</c:v>
                </c:pt>
                <c:pt idx="17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26880"/>
        <c:axId val="208441344"/>
      </c:lineChart>
      <c:catAx>
        <c:axId val="208426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1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8441344"/>
        <c:crosses val="autoZero"/>
        <c:auto val="0"/>
        <c:lblAlgn val="ctr"/>
        <c:lblOffset val="100"/>
        <c:tickLblSkip val="1"/>
        <c:noMultiLvlLbl val="0"/>
      </c:catAx>
      <c:valAx>
        <c:axId val="208441344"/>
        <c:scaling>
          <c:orientation val="minMax"/>
          <c:max val="47"/>
          <c:min val="3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084268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1398940114737"/>
          <c:y val="0.185185980222255"/>
          <c:w val="0.25127825021068"/>
          <c:h val="0.658615516063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20</xdr:row>
      <xdr:rowOff>57150</xdr:rowOff>
    </xdr:from>
    <xdr:to>
      <xdr:col>15</xdr:col>
      <xdr:colOff>119063</xdr:colOff>
      <xdr:row>39</xdr:row>
      <xdr:rowOff>130968</xdr:rowOff>
    </xdr:to>
    <xdr:graphicFrame>
      <xdr:nvGraphicFramePr>
        <xdr:cNvPr id="2" name="Chart 3"/>
        <xdr:cNvGraphicFramePr/>
      </xdr:nvGraphicFramePr>
      <xdr:xfrm>
        <a:off x="0" y="4161155"/>
        <a:ext cx="9018905" cy="32588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20</xdr:row>
      <xdr:rowOff>16310</xdr:rowOff>
    </xdr:from>
    <xdr:to>
      <xdr:col>15</xdr:col>
      <xdr:colOff>142875</xdr:colOff>
      <xdr:row>39</xdr:row>
      <xdr:rowOff>99653</xdr:rowOff>
    </xdr:to>
    <xdr:graphicFrame>
      <xdr:nvGraphicFramePr>
        <xdr:cNvPr id="2" name="Chart 2"/>
        <xdr:cNvGraphicFramePr/>
      </xdr:nvGraphicFramePr>
      <xdr:xfrm>
        <a:off x="0" y="4133850"/>
        <a:ext cx="9308465" cy="32683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0.8745</cdr:x>
      <cdr:y>0.01073</cdr:y>
    </cdr:from>
    <cdr:to>
      <cdr:x>0.92984</cdr:x>
      <cdr:y>0.13485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881873" y="34869"/>
          <a:ext cx="498790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</cdr:x>
      <cdr:y>0.14147</cdr:y>
    </cdr:from>
    <cdr:to>
      <cdr:x>0.09079</cdr:x>
      <cdr:y>0.20207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0" y="459839"/>
          <a:ext cx="818293" cy="19697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20</xdr:row>
      <xdr:rowOff>76200</xdr:rowOff>
    </xdr:from>
    <xdr:to>
      <xdr:col>15</xdr:col>
      <xdr:colOff>180975</xdr:colOff>
      <xdr:row>40</xdr:row>
      <xdr:rowOff>11906</xdr:rowOff>
    </xdr:to>
    <xdr:graphicFrame>
      <xdr:nvGraphicFramePr>
        <xdr:cNvPr id="2" name="Chart 2"/>
        <xdr:cNvGraphicFramePr/>
      </xdr:nvGraphicFramePr>
      <xdr:xfrm>
        <a:off x="9525" y="4180205"/>
        <a:ext cx="9293860" cy="32880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0.87325</cdr:x>
      <cdr:y>0.01085</cdr:y>
    </cdr:from>
    <cdr:to>
      <cdr:x>0.94728</cdr:x>
      <cdr:y>0.12814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853979" y="31582"/>
          <a:ext cx="665825" cy="341301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0.00382</cdr:x>
      <cdr:y>0.12486</cdr:y>
    </cdr:from>
    <cdr:to>
      <cdr:x>0.09339</cdr:x>
      <cdr:y>0.21173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34379" y="390384"/>
          <a:ext cx="805591" cy="271603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</xdr:colOff>
      <xdr:row>20</xdr:row>
      <xdr:rowOff>116680</xdr:rowOff>
    </xdr:from>
    <xdr:to>
      <xdr:col>16</xdr:col>
      <xdr:colOff>0</xdr:colOff>
      <xdr:row>39</xdr:row>
      <xdr:rowOff>142874</xdr:rowOff>
    </xdr:to>
    <xdr:graphicFrame>
      <xdr:nvGraphicFramePr>
        <xdr:cNvPr id="2" name="Chart 2"/>
        <xdr:cNvGraphicFramePr/>
      </xdr:nvGraphicFramePr>
      <xdr:xfrm>
        <a:off x="33020" y="4220210"/>
        <a:ext cx="8216900" cy="32492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0.87458</cdr:x>
      <cdr:y>0.00858</cdr:y>
    </cdr:from>
    <cdr:to>
      <cdr:x>0.94861</cdr:x>
      <cdr:y>0.12587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863865" y="27388"/>
          <a:ext cx="665648" cy="37453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0.00647</cdr:x>
      <cdr:y>0.1439</cdr:y>
    </cdr:from>
    <cdr:to>
      <cdr:x>0.09604</cdr:x>
      <cdr:y>0.2042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403444"/>
          <a:ext cx="659532" cy="17222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42863</xdr:colOff>
      <xdr:row>20</xdr:row>
      <xdr:rowOff>57149</xdr:rowOff>
    </xdr:from>
    <xdr:to>
      <xdr:col>9</xdr:col>
      <xdr:colOff>76200</xdr:colOff>
      <xdr:row>39</xdr:row>
      <xdr:rowOff>107155</xdr:rowOff>
    </xdr:to>
    <xdr:graphicFrame>
      <xdr:nvGraphicFramePr>
        <xdr:cNvPr id="2" name="Chart 4"/>
        <xdr:cNvGraphicFramePr/>
      </xdr:nvGraphicFramePr>
      <xdr:xfrm>
        <a:off x="42545" y="4160520"/>
        <a:ext cx="5229860" cy="32353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20</xdr:row>
      <xdr:rowOff>47625</xdr:rowOff>
    </xdr:from>
    <xdr:to>
      <xdr:col>18</xdr:col>
      <xdr:colOff>142875</xdr:colOff>
      <xdr:row>39</xdr:row>
      <xdr:rowOff>76200</xdr:rowOff>
    </xdr:to>
    <xdr:graphicFrame>
      <xdr:nvGraphicFramePr>
        <xdr:cNvPr id="3" name="Chart 5"/>
        <xdr:cNvGraphicFramePr/>
      </xdr:nvGraphicFramePr>
      <xdr:xfrm>
        <a:off x="5262880" y="4151630"/>
        <a:ext cx="5160645" cy="32137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0.80031</cdr:x>
      <cdr:y>0.02533</cdr:y>
    </cdr:from>
    <cdr:to>
      <cdr:x>0.93637</cdr:x>
      <cdr:y>0.179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4187033" y="81654"/>
          <a:ext cx="711835" cy="495300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メタボリード</a:t>
          </a:r>
          <a:endParaRPr lang="ja-JP" altLang="en-US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0.00857</cdr:x>
      <cdr:y>0.11715</cdr:y>
    </cdr:from>
    <cdr:to>
      <cdr:x>0.10755</cdr:x>
      <cdr:y>0.18015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49474" y="365839"/>
          <a:ext cx="534521" cy="195025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mg/dl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)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0.83318</cdr:x>
      <cdr:y>0</cdr:y>
    </cdr:from>
    <cdr:to>
      <cdr:x>0.94771</cdr:x>
      <cdr:y>0.20877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4553304" y="0"/>
          <a:ext cx="625914" cy="63632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square" lIns="27432" tIns="32004" rIns="27432" bIns="32004" anchor="ctr" upright="1">
          <a:noAutofit/>
        </a:bodyPr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  <a:endParaRPr lang="ja-JP" altLang="en-US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0.0087</cdr:x>
      <cdr:y>0.11015</cdr:y>
    </cdr:from>
    <cdr:to>
      <cdr:x>0.11547</cdr:x>
      <cdr:y>0.18256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47545" y="352000"/>
          <a:ext cx="583486" cy="231406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20</xdr:row>
      <xdr:rowOff>85725</xdr:rowOff>
    </xdr:from>
    <xdr:to>
      <xdr:col>16</xdr:col>
      <xdr:colOff>0</xdr:colOff>
      <xdr:row>39</xdr:row>
      <xdr:rowOff>130968</xdr:rowOff>
    </xdr:to>
    <xdr:graphicFrame>
      <xdr:nvGraphicFramePr>
        <xdr:cNvPr id="2" name="Chart 2"/>
        <xdr:cNvGraphicFramePr/>
      </xdr:nvGraphicFramePr>
      <xdr:xfrm>
        <a:off x="9525" y="4189730"/>
        <a:ext cx="8471535" cy="32302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0.8872</cdr:x>
      <cdr:y>0.00967</cdr:y>
    </cdr:from>
    <cdr:to>
      <cdr:x>0.92601</cdr:x>
      <cdr:y>0.13415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8017447" y="31326"/>
          <a:ext cx="350802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</cdr:x>
      <cdr:y>0.14926</cdr:y>
    </cdr:from>
    <cdr:to>
      <cdr:x>0.08632</cdr:x>
      <cdr:y>0.2094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0" y="427219"/>
          <a:ext cx="782116" cy="172137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0.85073</cdr:x>
      <cdr:y>0.00498</cdr:y>
    </cdr:from>
    <cdr:to>
      <cdr:x>0.94586</cdr:x>
      <cdr:y>0.12227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720345" y="16002"/>
          <a:ext cx="863299" cy="376771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TBIL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</cdr:x>
      <cdr:y>0.14019</cdr:y>
    </cdr:from>
    <cdr:to>
      <cdr:x>0.08957</cdr:x>
      <cdr:y>0.20049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0" y="450344"/>
          <a:ext cx="812843" cy="19370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57151</xdr:colOff>
      <xdr:row>20</xdr:row>
      <xdr:rowOff>19050</xdr:rowOff>
    </xdr:from>
    <xdr:to>
      <xdr:col>15</xdr:col>
      <xdr:colOff>166689</xdr:colOff>
      <xdr:row>40</xdr:row>
      <xdr:rowOff>23813</xdr:rowOff>
    </xdr:to>
    <xdr:graphicFrame>
      <xdr:nvGraphicFramePr>
        <xdr:cNvPr id="2" name="Chart 1027"/>
        <xdr:cNvGraphicFramePr/>
      </xdr:nvGraphicFramePr>
      <xdr:xfrm>
        <a:off x="57150" y="4123055"/>
        <a:ext cx="8357870" cy="33572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57151</xdr:colOff>
      <xdr:row>20</xdr:row>
      <xdr:rowOff>19050</xdr:rowOff>
    </xdr:from>
    <xdr:to>
      <xdr:col>15</xdr:col>
      <xdr:colOff>166689</xdr:colOff>
      <xdr:row>40</xdr:row>
      <xdr:rowOff>23813</xdr:rowOff>
    </xdr:to>
    <xdr:graphicFrame>
      <xdr:nvGraphicFramePr>
        <xdr:cNvPr id="2" name="Chart 1027"/>
        <xdr:cNvGraphicFramePr/>
      </xdr:nvGraphicFramePr>
      <xdr:xfrm>
        <a:off x="57150" y="4123055"/>
        <a:ext cx="8452485" cy="34258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7144</xdr:colOff>
      <xdr:row>20</xdr:row>
      <xdr:rowOff>11906</xdr:rowOff>
    </xdr:from>
    <xdr:to>
      <xdr:col>15</xdr:col>
      <xdr:colOff>107157</xdr:colOff>
      <xdr:row>40</xdr:row>
      <xdr:rowOff>11907</xdr:rowOff>
    </xdr:to>
    <xdr:graphicFrame>
      <xdr:nvGraphicFramePr>
        <xdr:cNvPr id="2" name="Chart 4"/>
        <xdr:cNvGraphicFramePr/>
      </xdr:nvGraphicFramePr>
      <xdr:xfrm>
        <a:off x="6985" y="4118610"/>
        <a:ext cx="9403080" cy="3352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0.87238</cdr:x>
      <cdr:y>0.02085</cdr:y>
    </cdr:from>
    <cdr:to>
      <cdr:x>0.926</cdr:x>
      <cdr:y>0.14187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991570" y="69512"/>
          <a:ext cx="491225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0.00641</cdr:x>
      <cdr:y>0.13414</cdr:y>
    </cdr:from>
    <cdr:to>
      <cdr:x>0.09254</cdr:x>
      <cdr:y>0.19475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80146"/>
          <a:ext cx="621578" cy="169745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  <a:endParaRPr lang="en-US" altLang="ja-JP" sz="9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16668</xdr:colOff>
      <xdr:row>20</xdr:row>
      <xdr:rowOff>71438</xdr:rowOff>
    </xdr:from>
    <xdr:to>
      <xdr:col>15</xdr:col>
      <xdr:colOff>190500</xdr:colOff>
      <xdr:row>39</xdr:row>
      <xdr:rowOff>130969</xdr:rowOff>
    </xdr:to>
    <xdr:graphicFrame>
      <xdr:nvGraphicFramePr>
        <xdr:cNvPr id="2" name="Chart 2"/>
        <xdr:cNvGraphicFramePr/>
      </xdr:nvGraphicFramePr>
      <xdr:xfrm>
        <a:off x="16510" y="4182110"/>
        <a:ext cx="8472170" cy="3244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0.87739</cdr:x>
      <cdr:y>0.02029</cdr:y>
    </cdr:from>
    <cdr:to>
      <cdr:x>0.91808</cdr:x>
      <cdr:y>0.14533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935144" y="65472"/>
          <a:ext cx="367922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0.00121</cdr:x>
      <cdr:y>0.14746</cdr:y>
    </cdr:from>
    <cdr:to>
      <cdr:x>0.06806</cdr:x>
      <cdr:y>0.20808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10980" y="475794"/>
          <a:ext cx="604591" cy="195597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  <a:endParaRPr lang="en-US" altLang="ja-JP" sz="105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20</xdr:row>
      <xdr:rowOff>66674</xdr:rowOff>
    </xdr:from>
    <xdr:to>
      <xdr:col>15</xdr:col>
      <xdr:colOff>161925</xdr:colOff>
      <xdr:row>40</xdr:row>
      <xdr:rowOff>11905</xdr:rowOff>
    </xdr:to>
    <xdr:graphicFrame>
      <xdr:nvGraphicFramePr>
        <xdr:cNvPr id="2" name="Chart 2"/>
        <xdr:cNvGraphicFramePr/>
      </xdr:nvGraphicFramePr>
      <xdr:xfrm>
        <a:off x="47625" y="4170045"/>
        <a:ext cx="8336915" cy="33362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20</xdr:row>
      <xdr:rowOff>38100</xdr:rowOff>
    </xdr:from>
    <xdr:to>
      <xdr:col>15</xdr:col>
      <xdr:colOff>154781</xdr:colOff>
      <xdr:row>39</xdr:row>
      <xdr:rowOff>107156</xdr:rowOff>
    </xdr:to>
    <xdr:graphicFrame>
      <xdr:nvGraphicFramePr>
        <xdr:cNvPr id="2" name="Chart 3"/>
        <xdr:cNvGraphicFramePr/>
      </xdr:nvGraphicFramePr>
      <xdr:xfrm>
        <a:off x="19050" y="4142105"/>
        <a:ext cx="8529955" cy="329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0.86348</cdr:x>
      <cdr:y>0.02142</cdr:y>
    </cdr:from>
    <cdr:to>
      <cdr:x>0.92295</cdr:x>
      <cdr:y>0.14445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727016" y="70221"/>
          <a:ext cx="532262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</cdr:x>
      <cdr:y>0.12952</cdr:y>
    </cdr:from>
    <cdr:to>
      <cdr:x>0.08116</cdr:x>
      <cdr:y>0.21932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0" y="424694"/>
          <a:ext cx="726281" cy="29445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  <a:endParaRPr lang="en-US" altLang="ja-JP" sz="105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9526</xdr:colOff>
      <xdr:row>20</xdr:row>
      <xdr:rowOff>35718</xdr:rowOff>
    </xdr:from>
    <xdr:to>
      <xdr:col>15</xdr:col>
      <xdr:colOff>154783</xdr:colOff>
      <xdr:row>39</xdr:row>
      <xdr:rowOff>142875</xdr:rowOff>
    </xdr:to>
    <xdr:graphicFrame>
      <xdr:nvGraphicFramePr>
        <xdr:cNvPr id="2" name="Chart 2"/>
        <xdr:cNvGraphicFramePr/>
      </xdr:nvGraphicFramePr>
      <xdr:xfrm>
        <a:off x="9525" y="4139565"/>
        <a:ext cx="9465310" cy="3327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0.87262</cdr:x>
      <cdr:y>0.01874</cdr:y>
    </cdr:from>
    <cdr:to>
      <cdr:x>0.92552</cdr:x>
      <cdr:y>0.14063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991728" y="62031"/>
          <a:ext cx="484428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0.00641</cdr:x>
      <cdr:y>0.13246</cdr:y>
    </cdr:from>
    <cdr:to>
      <cdr:x>0.0874</cdr:x>
      <cdr:y>0.19295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47501" y="387421"/>
          <a:ext cx="600199" cy="17217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104775</xdr:colOff>
      <xdr:row>20</xdr:row>
      <xdr:rowOff>19050</xdr:rowOff>
    </xdr:from>
    <xdr:to>
      <xdr:col>14</xdr:col>
      <xdr:colOff>172720</xdr:colOff>
      <xdr:row>39</xdr:row>
      <xdr:rowOff>101600</xdr:rowOff>
    </xdr:to>
    <xdr:graphicFrame>
      <xdr:nvGraphicFramePr>
        <xdr:cNvPr id="2" name="Chart 4"/>
        <xdr:cNvGraphicFramePr/>
      </xdr:nvGraphicFramePr>
      <xdr:xfrm>
        <a:off x="104775" y="4123055"/>
        <a:ext cx="8034655" cy="32677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0.87344</cdr:x>
      <cdr:y>0.01088</cdr:y>
    </cdr:from>
    <cdr:to>
      <cdr:x>0.92722</cdr:x>
      <cdr:y>0.1319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818286" y="36275"/>
          <a:ext cx="481350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95250</xdr:colOff>
      <xdr:row>20</xdr:row>
      <xdr:rowOff>85725</xdr:rowOff>
    </xdr:from>
    <xdr:to>
      <xdr:col>15</xdr:col>
      <xdr:colOff>161925</xdr:colOff>
      <xdr:row>39</xdr:row>
      <xdr:rowOff>114300</xdr:rowOff>
    </xdr:to>
    <xdr:graphicFrame>
      <xdr:nvGraphicFramePr>
        <xdr:cNvPr id="2" name="Chart 4"/>
        <xdr:cNvGraphicFramePr/>
      </xdr:nvGraphicFramePr>
      <xdr:xfrm>
        <a:off x="95250" y="4189730"/>
        <a:ext cx="8205470" cy="32137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0.87429</cdr:x>
      <cdr:y>0.00827</cdr:y>
    </cdr:from>
    <cdr:to>
      <cdr:x>0.92637</cdr:x>
      <cdr:y>0.13451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834171" y="26415"/>
          <a:ext cx="466731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20</xdr:row>
      <xdr:rowOff>47625</xdr:rowOff>
    </xdr:from>
    <xdr:to>
      <xdr:col>16</xdr:col>
      <xdr:colOff>19050</xdr:colOff>
      <xdr:row>40</xdr:row>
      <xdr:rowOff>9525</xdr:rowOff>
    </xdr:to>
    <xdr:graphicFrame>
      <xdr:nvGraphicFramePr>
        <xdr:cNvPr id="2" name="Chart 3"/>
        <xdr:cNvGraphicFramePr/>
      </xdr:nvGraphicFramePr>
      <xdr:xfrm>
        <a:off x="47625" y="4151630"/>
        <a:ext cx="8153400" cy="33147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0.87808</cdr:x>
      <cdr:y>0.02023</cdr:y>
    </cdr:from>
    <cdr:to>
      <cdr:x>0.93894</cdr:x>
      <cdr:y>0.14264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826339" y="66659"/>
          <a:ext cx="542457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20</xdr:row>
      <xdr:rowOff>38100</xdr:rowOff>
    </xdr:from>
    <xdr:to>
      <xdr:col>16</xdr:col>
      <xdr:colOff>9525</xdr:colOff>
      <xdr:row>39</xdr:row>
      <xdr:rowOff>47625</xdr:rowOff>
    </xdr:to>
    <xdr:graphicFrame>
      <xdr:nvGraphicFramePr>
        <xdr:cNvPr id="2" name="Chart 1"/>
        <xdr:cNvGraphicFramePr/>
      </xdr:nvGraphicFramePr>
      <xdr:xfrm>
        <a:off x="57150" y="4142105"/>
        <a:ext cx="9153525" cy="31946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0.88837</cdr:x>
      <cdr:y>0.01293</cdr:y>
    </cdr:from>
    <cdr:to>
      <cdr:x>0.92047</cdr:x>
      <cdr:y>0.1392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979415" y="41828"/>
          <a:ext cx="288284" cy="40863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squar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  <a:endParaRPr lang="en-US" altLang="ja-JP" sz="1625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0.00654</cdr:x>
      <cdr:y>0.14012</cdr:y>
    </cdr:from>
    <cdr:to>
      <cdr:x>0.08475</cdr:x>
      <cdr:y>0.19664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88771"/>
          <a:ext cx="560184" cy="160841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0.88197</cdr:x>
      <cdr:y>0.00818</cdr:y>
    </cdr:from>
    <cdr:to>
      <cdr:x>0.93446</cdr:x>
      <cdr:y>0.13518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928181" y="25976"/>
          <a:ext cx="471925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0.00654</cdr:x>
      <cdr:y>0.11557</cdr:y>
    </cdr:from>
    <cdr:to>
      <cdr:x>0.09314</cdr:x>
      <cdr:y>0.21278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16445"/>
          <a:ext cx="632003" cy="270329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85725</xdr:colOff>
      <xdr:row>20</xdr:row>
      <xdr:rowOff>38100</xdr:rowOff>
    </xdr:from>
    <xdr:to>
      <xdr:col>15</xdr:col>
      <xdr:colOff>152400</xdr:colOff>
      <xdr:row>39</xdr:row>
      <xdr:rowOff>9525</xdr:rowOff>
    </xdr:to>
    <xdr:graphicFrame>
      <xdr:nvGraphicFramePr>
        <xdr:cNvPr id="2" name="Chart 4"/>
        <xdr:cNvGraphicFramePr/>
      </xdr:nvGraphicFramePr>
      <xdr:xfrm>
        <a:off x="85725" y="4142105"/>
        <a:ext cx="9258300" cy="31565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0.88129</cdr:x>
      <cdr:y>0.00712</cdr:y>
    </cdr:from>
    <cdr:to>
      <cdr:x>0.91937</cdr:x>
      <cdr:y>0.13566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896913" y="22335"/>
          <a:ext cx="341247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20</xdr:row>
      <xdr:rowOff>76200</xdr:rowOff>
    </xdr:from>
    <xdr:to>
      <xdr:col>16</xdr:col>
      <xdr:colOff>0</xdr:colOff>
      <xdr:row>40</xdr:row>
      <xdr:rowOff>0</xdr:rowOff>
    </xdr:to>
    <xdr:graphicFrame>
      <xdr:nvGraphicFramePr>
        <xdr:cNvPr id="2" name="Chart 2"/>
        <xdr:cNvGraphicFramePr/>
      </xdr:nvGraphicFramePr>
      <xdr:xfrm>
        <a:off x="76200" y="4180205"/>
        <a:ext cx="9304655" cy="327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0.87459</cdr:x>
      <cdr:y>0.03651</cdr:y>
    </cdr:from>
    <cdr:to>
      <cdr:x>0.91169</cdr:x>
      <cdr:y>0.13746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8145580" y="119183"/>
          <a:ext cx="345440" cy="329565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CK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0.00653</cdr:x>
      <cdr:y>0.10966</cdr:y>
    </cdr:from>
    <cdr:to>
      <cdr:x>0.08472</cdr:x>
      <cdr:y>0.20492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05715"/>
          <a:ext cx="570671" cy="272001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20</xdr:row>
      <xdr:rowOff>57150</xdr:rowOff>
    </xdr:from>
    <xdr:to>
      <xdr:col>15</xdr:col>
      <xdr:colOff>161925</xdr:colOff>
      <xdr:row>40</xdr:row>
      <xdr:rowOff>0</xdr:rowOff>
    </xdr:to>
    <xdr:graphicFrame>
      <xdr:nvGraphicFramePr>
        <xdr:cNvPr id="2" name="Chart 3"/>
        <xdr:cNvGraphicFramePr/>
      </xdr:nvGraphicFramePr>
      <xdr:xfrm>
        <a:off x="76200" y="4161155"/>
        <a:ext cx="9345930" cy="32956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0.87813</cdr:x>
      <cdr:y>0.01987</cdr:y>
    </cdr:from>
    <cdr:to>
      <cdr:x>0.93889</cdr:x>
      <cdr:y>0.143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770331" y="65108"/>
          <a:ext cx="537648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20</xdr:row>
      <xdr:rowOff>35719</xdr:rowOff>
    </xdr:from>
    <xdr:to>
      <xdr:col>16</xdr:col>
      <xdr:colOff>0</xdr:colOff>
      <xdr:row>40</xdr:row>
      <xdr:rowOff>35719</xdr:rowOff>
    </xdr:to>
    <xdr:graphicFrame>
      <xdr:nvGraphicFramePr>
        <xdr:cNvPr id="2" name="Chart 3"/>
        <xdr:cNvGraphicFramePr/>
      </xdr:nvGraphicFramePr>
      <xdr:xfrm>
        <a:off x="0" y="4139565"/>
        <a:ext cx="9269730" cy="3352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0.88088</cdr:x>
      <cdr:y>0.02093</cdr:y>
    </cdr:from>
    <cdr:to>
      <cdr:x>0.93614</cdr:x>
      <cdr:y>0.14194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907930" y="69762"/>
          <a:ext cx="496097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19051</xdr:colOff>
      <xdr:row>20</xdr:row>
      <xdr:rowOff>28575</xdr:rowOff>
    </xdr:from>
    <xdr:to>
      <xdr:col>15</xdr:col>
      <xdr:colOff>130970</xdr:colOff>
      <xdr:row>39</xdr:row>
      <xdr:rowOff>130969</xdr:rowOff>
    </xdr:to>
    <xdr:graphicFrame>
      <xdr:nvGraphicFramePr>
        <xdr:cNvPr id="2" name="Chart 3074"/>
        <xdr:cNvGraphicFramePr/>
      </xdr:nvGraphicFramePr>
      <xdr:xfrm>
        <a:off x="19050" y="4135755"/>
        <a:ext cx="9191625" cy="32873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345281</xdr:colOff>
      <xdr:row>20</xdr:row>
      <xdr:rowOff>92869</xdr:rowOff>
    </xdr:from>
    <xdr:to>
      <xdr:col>20</xdr:col>
      <xdr:colOff>250030</xdr:colOff>
      <xdr:row>39</xdr:row>
      <xdr:rowOff>11906</xdr:rowOff>
    </xdr:to>
    <xdr:graphicFrame>
      <xdr:nvGraphicFramePr>
        <xdr:cNvPr id="2" name="Chart 2"/>
        <xdr:cNvGraphicFramePr/>
      </xdr:nvGraphicFramePr>
      <xdr:xfrm>
        <a:off x="6320790" y="4199890"/>
        <a:ext cx="5838190" cy="310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69056</xdr:rowOff>
    </xdr:from>
    <xdr:to>
      <xdr:col>9</xdr:col>
      <xdr:colOff>190501</xdr:colOff>
      <xdr:row>38</xdr:row>
      <xdr:rowOff>159544</xdr:rowOff>
    </xdr:to>
    <xdr:graphicFrame>
      <xdr:nvGraphicFramePr>
        <xdr:cNvPr id="3" name="Chart 3"/>
        <xdr:cNvGraphicFramePr/>
      </xdr:nvGraphicFramePr>
      <xdr:xfrm>
        <a:off x="0" y="4175760"/>
        <a:ext cx="6166485" cy="31083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0.87659</cdr:x>
      <cdr:y>0.02064</cdr:y>
    </cdr:from>
    <cdr:to>
      <cdr:x>0.91097</cdr:x>
      <cdr:y>0.14563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977962" y="67487"/>
          <a:ext cx="312906" cy="40863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  <a:endParaRPr lang="en-US" altLang="ja-JP" sz="1625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(μg/dl)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20</xdr:row>
      <xdr:rowOff>76200</xdr:rowOff>
    </xdr:from>
    <xdr:to>
      <xdr:col>15</xdr:col>
      <xdr:colOff>130969</xdr:colOff>
      <xdr:row>39</xdr:row>
      <xdr:rowOff>119062</xdr:rowOff>
    </xdr:to>
    <xdr:graphicFrame>
      <xdr:nvGraphicFramePr>
        <xdr:cNvPr id="2" name="Chart 3074"/>
        <xdr:cNvGraphicFramePr/>
      </xdr:nvGraphicFramePr>
      <xdr:xfrm>
        <a:off x="47625" y="4183380"/>
        <a:ext cx="8451850" cy="32277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0.87258</cdr:x>
      <cdr:y>0.01269</cdr:y>
    </cdr:from>
    <cdr:to>
      <cdr:x>0.91498</cdr:x>
      <cdr:y>0.12834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843822" y="40732"/>
          <a:ext cx="381126" cy="371226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noAutofit/>
        </a:bodyPr>
        <a:lstStyle/>
        <a:p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  <a:endParaRPr lang="en-US" altLang="ja-JP" sz="1625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0.00264</cdr:x>
      <cdr:y>0.11264</cdr:y>
    </cdr:from>
    <cdr:to>
      <cdr:x>0.07</cdr:x>
      <cdr:y>0.20623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24162" y="361552"/>
          <a:ext cx="616742" cy="300436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20</xdr:row>
      <xdr:rowOff>76199</xdr:rowOff>
    </xdr:from>
    <xdr:to>
      <xdr:col>16</xdr:col>
      <xdr:colOff>1905</xdr:colOff>
      <xdr:row>39</xdr:row>
      <xdr:rowOff>114299</xdr:rowOff>
    </xdr:to>
    <xdr:graphicFrame>
      <xdr:nvGraphicFramePr>
        <xdr:cNvPr id="2" name="Chart 3074"/>
        <xdr:cNvGraphicFramePr/>
      </xdr:nvGraphicFramePr>
      <xdr:xfrm>
        <a:off x="0" y="4179570"/>
        <a:ext cx="8508365" cy="36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0.87711</cdr:x>
      <cdr:y>0.02207</cdr:y>
    </cdr:from>
    <cdr:to>
      <cdr:x>0.92513</cdr:x>
      <cdr:y>0.13532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481785" y="79617"/>
          <a:ext cx="409612" cy="40863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squar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  <a:endParaRPr lang="en-US" altLang="ja-JP" sz="1625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</xdr:colOff>
      <xdr:row>20</xdr:row>
      <xdr:rowOff>35719</xdr:rowOff>
    </xdr:from>
    <xdr:to>
      <xdr:col>15</xdr:col>
      <xdr:colOff>154782</xdr:colOff>
      <xdr:row>39</xdr:row>
      <xdr:rowOff>130969</xdr:rowOff>
    </xdr:to>
    <xdr:graphicFrame>
      <xdr:nvGraphicFramePr>
        <xdr:cNvPr id="2" name="Chart 3074"/>
        <xdr:cNvGraphicFramePr/>
      </xdr:nvGraphicFramePr>
      <xdr:xfrm>
        <a:off x="0" y="4142740"/>
        <a:ext cx="10561955" cy="32804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0.86883</cdr:x>
      <cdr:y>0.02051</cdr:y>
    </cdr:from>
    <cdr:to>
      <cdr:x>0.91873</cdr:x>
      <cdr:y>0.14577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8037698" y="66894"/>
          <a:ext cx="461601" cy="40863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  <a:endParaRPr lang="en-US" altLang="ja-JP" sz="1625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9524</xdr:colOff>
      <xdr:row>20</xdr:row>
      <xdr:rowOff>66675</xdr:rowOff>
    </xdr:from>
    <xdr:to>
      <xdr:col>16</xdr:col>
      <xdr:colOff>11906</xdr:colOff>
      <xdr:row>39</xdr:row>
      <xdr:rowOff>119062</xdr:rowOff>
    </xdr:to>
    <xdr:graphicFrame>
      <xdr:nvGraphicFramePr>
        <xdr:cNvPr id="2" name="Chart 3074"/>
        <xdr:cNvGraphicFramePr/>
      </xdr:nvGraphicFramePr>
      <xdr:xfrm>
        <a:off x="8890" y="4173855"/>
        <a:ext cx="9091930" cy="32372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0.8691</cdr:x>
      <cdr:y>0.01967</cdr:y>
    </cdr:from>
    <cdr:to>
      <cdr:x>0.91846</cdr:x>
      <cdr:y>0.1466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8000851" y="63330"/>
          <a:ext cx="454420" cy="40863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  <a:endParaRPr lang="en-US" altLang="ja-JP" sz="1625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5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20</xdr:row>
      <xdr:rowOff>23812</xdr:rowOff>
    </xdr:from>
    <xdr:to>
      <xdr:col>16</xdr:col>
      <xdr:colOff>11906</xdr:colOff>
      <xdr:row>39</xdr:row>
      <xdr:rowOff>154780</xdr:rowOff>
    </xdr:to>
    <xdr:graphicFrame>
      <xdr:nvGraphicFramePr>
        <xdr:cNvPr id="2" name="Chart 3074"/>
        <xdr:cNvGraphicFramePr/>
      </xdr:nvGraphicFramePr>
      <xdr:xfrm>
        <a:off x="0" y="4130675"/>
        <a:ext cx="8568690" cy="33845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0.77609</cdr:x>
      <cdr:y>0</cdr:y>
    </cdr:from>
    <cdr:to>
      <cdr:x>0.9713</cdr:x>
      <cdr:y>0.10108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4527482" y="0"/>
          <a:ext cx="1138803" cy="312569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（日立）</a:t>
          </a:r>
          <a:endParaRPr lang="ja-JP" altLang="en-US" sz="12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</cdr:x>
      <cdr:y>0.11048</cdr:y>
    </cdr:from>
    <cdr:to>
      <cdr:x>0.11588</cdr:x>
      <cdr:y>0.19094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0" y="350954"/>
          <a:ext cx="676603" cy="25558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0.86706</cdr:x>
      <cdr:y>0.02118</cdr:y>
    </cdr:from>
    <cdr:to>
      <cdr:x>0.9205</cdr:x>
      <cdr:y>0.14509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7938716" y="69863"/>
          <a:ext cx="489301" cy="40863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  <a:endParaRPr lang="en-US" altLang="ja-JP" sz="1625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6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20</xdr:row>
      <xdr:rowOff>44449</xdr:rowOff>
    </xdr:from>
    <xdr:to>
      <xdr:col>8</xdr:col>
      <xdr:colOff>314325</xdr:colOff>
      <xdr:row>39</xdr:row>
      <xdr:rowOff>68261</xdr:rowOff>
    </xdr:to>
    <xdr:graphicFrame>
      <xdr:nvGraphicFramePr>
        <xdr:cNvPr id="2" name="Chart 2"/>
        <xdr:cNvGraphicFramePr/>
      </xdr:nvGraphicFramePr>
      <xdr:xfrm>
        <a:off x="0" y="4147820"/>
        <a:ext cx="5012690" cy="32092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389890</xdr:colOff>
      <xdr:row>20</xdr:row>
      <xdr:rowOff>59849</xdr:rowOff>
    </xdr:from>
    <xdr:to>
      <xdr:col>16</xdr:col>
      <xdr:colOff>447040</xdr:colOff>
      <xdr:row>39</xdr:row>
      <xdr:rowOff>125413</xdr:rowOff>
    </xdr:to>
    <xdr:graphicFrame>
      <xdr:nvGraphicFramePr>
        <xdr:cNvPr id="3" name="Chart 3"/>
        <xdr:cNvGraphicFramePr/>
      </xdr:nvGraphicFramePr>
      <xdr:xfrm>
        <a:off x="5088255" y="4163695"/>
        <a:ext cx="5502910" cy="32505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0.7943</cdr:x>
      <cdr:y>0.04579</cdr:y>
    </cdr:from>
    <cdr:to>
      <cdr:x>0.92278</cdr:x>
      <cdr:y>0.19555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3988647" y="146414"/>
          <a:ext cx="645160" cy="478790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5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メタボリード</a:t>
          </a:r>
          <a:endParaRPr lang="ja-JP" altLang="en-US" sz="10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0.01002</cdr:x>
      <cdr:y>0.13797</cdr:y>
    </cdr:from>
    <cdr:to>
      <cdr:x>0.13398</cdr:x>
      <cdr:y>0.19385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418775"/>
          <a:ext cx="589202" cy="168321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0.84445</cdr:x>
      <cdr:y>0.02108</cdr:y>
    </cdr:from>
    <cdr:to>
      <cdr:x>0.92028</cdr:x>
      <cdr:y>0.2101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4892377" y="68007"/>
          <a:ext cx="439351" cy="609911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0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  <a:endParaRPr lang="ja-JP" altLang="en-US" sz="10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</cdr:x>
      <cdr:y>0.13482</cdr:y>
    </cdr:from>
    <cdr:to>
      <cdr:x>0.09664</cdr:x>
      <cdr:y>0.2214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0" y="435009"/>
          <a:ext cx="566795" cy="279366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6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470869</xdr:colOff>
      <xdr:row>22</xdr:row>
      <xdr:rowOff>81547</xdr:rowOff>
    </xdr:from>
    <xdr:to>
      <xdr:col>23</xdr:col>
      <xdr:colOff>724534</xdr:colOff>
      <xdr:row>48</xdr:row>
      <xdr:rowOff>34357</xdr:rowOff>
    </xdr:to>
    <xdr:graphicFrame>
      <xdr:nvGraphicFramePr>
        <xdr:cNvPr id="2" name="Chart 3"/>
        <xdr:cNvGraphicFramePr/>
      </xdr:nvGraphicFramePr>
      <xdr:xfrm>
        <a:off x="454660" y="4607560"/>
        <a:ext cx="15739110" cy="43116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0.08617</cdr:y>
    </cdr:from>
    <cdr:to>
      <cdr:x>0.06711</cdr:x>
      <cdr:y>0.14732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47625" y="393700"/>
          <a:ext cx="469900" cy="27940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none" rtlCol="0"/>
        <a:lstStyle/>
        <a:p>
          <a:r>
            <a:rPr lang="ja-JP" altLang="en-US" sz="1100"/>
            <a:t>（％）</a:t>
          </a:r>
          <a:endParaRPr lang="ja-JP" altLang="en-US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0.79233</cdr:x>
      <cdr:y>0</cdr:y>
    </cdr:from>
    <cdr:to>
      <cdr:x>0.95204</cdr:x>
      <cdr:y>0.13097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4905543" y="0"/>
          <a:ext cx="988804" cy="41603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noAutofit/>
        </a:bodyPr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（日立以外）</a:t>
          </a:r>
          <a:endParaRPr lang="en-US" altLang="ja-JP" sz="12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0.00829</cdr:x>
      <cdr:y>0.11736</cdr:y>
    </cdr:from>
    <cdr:to>
      <cdr:x>0.10663</cdr:x>
      <cdr:y>0.20654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67592"/>
          <a:ext cx="564833" cy="276911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20</xdr:row>
      <xdr:rowOff>133350</xdr:rowOff>
    </xdr:from>
    <xdr:to>
      <xdr:col>15</xdr:col>
      <xdr:colOff>190500</xdr:colOff>
      <xdr:row>39</xdr:row>
      <xdr:rowOff>142875</xdr:rowOff>
    </xdr:to>
    <xdr:graphicFrame>
      <xdr:nvGraphicFramePr>
        <xdr:cNvPr id="2" name="Chart 1028"/>
        <xdr:cNvGraphicFramePr/>
      </xdr:nvGraphicFramePr>
      <xdr:xfrm>
        <a:off x="0" y="4237355"/>
        <a:ext cx="9748520" cy="31946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0.88486</cdr:x>
      <cdr:y>0</cdr:y>
    </cdr:from>
    <cdr:to>
      <cdr:x>0.92105</cdr:x>
      <cdr:y>0.14112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8070078" y="0"/>
          <a:ext cx="330027" cy="44829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  <a:endParaRPr lang="en-US" altLang="ja-JP" sz="1625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0.00648</cdr:x>
      <cdr:y>0.11125</cdr:y>
    </cdr:from>
    <cdr:to>
      <cdr:x>0.0758</cdr:x>
      <cdr:y>0.17159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50800" y="317767"/>
          <a:ext cx="489275" cy="170940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4.xml"/><Relationship Id="rId1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V39"/>
  <sheetViews>
    <sheetView view="pageBreakPreview" zoomScale="65" zoomScaleNormal="65" workbookViewId="0">
      <selection activeCell="Q22" sqref="Q22"/>
    </sheetView>
  </sheetViews>
  <sheetFormatPr defaultColWidth="9" defaultRowHeight="15"/>
  <cols>
    <col min="1" max="1" width="32" style="11" customWidth="1"/>
    <col min="2" max="2" width="10.75" style="11" customWidth="1"/>
    <col min="3" max="3" width="11.75" style="11" customWidth="1"/>
    <col min="4" max="4" width="10.8796296296296" style="145" customWidth="1"/>
    <col min="5" max="5" width="24.1296296296296" style="145" hidden="1" customWidth="1"/>
    <col min="6" max="6" width="4.62962962962963" style="145" customWidth="1"/>
    <col min="7" max="7" width="10.5" style="145" customWidth="1"/>
    <col min="8" max="8" width="25.3796296296296" style="11" customWidth="1"/>
    <col min="9" max="13" width="9" style="47"/>
    <col min="14" max="16384" width="9" style="11"/>
  </cols>
  <sheetData>
    <row r="1" ht="18.6" spans="1:14">
      <c r="A1" s="146" t="s">
        <v>0</v>
      </c>
      <c r="B1" s="147"/>
      <c r="C1" s="147"/>
      <c r="D1" s="147"/>
      <c r="E1" s="147"/>
      <c r="F1" s="147"/>
      <c r="G1" s="147"/>
      <c r="H1" s="147"/>
      <c r="I1" s="232"/>
      <c r="J1" s="233"/>
      <c r="K1" s="233"/>
      <c r="L1" s="233"/>
      <c r="M1" s="233"/>
      <c r="N1" s="234"/>
    </row>
    <row r="2" ht="21.95" customHeight="1" spans="1:13">
      <c r="A2" s="148" t="s">
        <v>1</v>
      </c>
      <c r="B2" s="149" t="s">
        <v>2</v>
      </c>
      <c r="C2" s="150" t="s">
        <v>3</v>
      </c>
      <c r="D2" s="151" t="s">
        <v>4</v>
      </c>
      <c r="E2" s="152"/>
      <c r="F2" s="152"/>
      <c r="G2" s="153"/>
      <c r="H2" s="150" t="s">
        <v>5</v>
      </c>
      <c r="I2" s="11"/>
      <c r="J2" s="11"/>
      <c r="K2" s="11"/>
      <c r="L2" s="11"/>
      <c r="M2" s="11"/>
    </row>
    <row r="3" ht="21.95" customHeight="1" spans="1:13">
      <c r="A3" s="154" t="s">
        <v>6</v>
      </c>
      <c r="B3" s="155">
        <v>141</v>
      </c>
      <c r="C3" s="156" t="s">
        <v>7</v>
      </c>
      <c r="D3" s="157">
        <f>$B$3-2</f>
        <v>139</v>
      </c>
      <c r="E3" s="158" t="s">
        <v>8</v>
      </c>
      <c r="F3" s="158" t="s">
        <v>8</v>
      </c>
      <c r="G3" s="159">
        <f>$B$3+2</f>
        <v>143</v>
      </c>
      <c r="H3" s="160" t="s">
        <v>9</v>
      </c>
      <c r="I3" s="11"/>
      <c r="J3" s="11"/>
      <c r="K3" s="11"/>
      <c r="L3" s="11"/>
      <c r="M3" s="11"/>
    </row>
    <row r="4" ht="21.95" customHeight="1" spans="1:13">
      <c r="A4" s="161" t="s">
        <v>10</v>
      </c>
      <c r="B4" s="162">
        <v>5.3</v>
      </c>
      <c r="C4" s="163" t="s">
        <v>7</v>
      </c>
      <c r="D4" s="164">
        <f>$B$4-0.2</f>
        <v>5.1</v>
      </c>
      <c r="E4" s="165" t="s">
        <v>8</v>
      </c>
      <c r="F4" s="165" t="s">
        <v>8</v>
      </c>
      <c r="G4" s="166">
        <f>$B$4+0.2</f>
        <v>5.5</v>
      </c>
      <c r="H4" s="167" t="s">
        <v>11</v>
      </c>
      <c r="I4" s="11"/>
      <c r="J4" s="11"/>
      <c r="K4" s="11"/>
      <c r="L4" s="11"/>
      <c r="M4" s="11"/>
    </row>
    <row r="5" ht="21.95" customHeight="1" spans="1:13">
      <c r="A5" s="168" t="s">
        <v>12</v>
      </c>
      <c r="B5" s="169">
        <v>109</v>
      </c>
      <c r="C5" s="170" t="s">
        <v>7</v>
      </c>
      <c r="D5" s="171">
        <f>$B$5-3</f>
        <v>106</v>
      </c>
      <c r="E5" s="172" t="s">
        <v>8</v>
      </c>
      <c r="F5" s="172" t="s">
        <v>8</v>
      </c>
      <c r="G5" s="173">
        <f>$B$5+3</f>
        <v>112</v>
      </c>
      <c r="H5" s="174" t="s">
        <v>13</v>
      </c>
      <c r="I5" s="11"/>
      <c r="J5" s="11"/>
      <c r="K5" s="11"/>
      <c r="L5" s="11"/>
      <c r="M5" s="11"/>
    </row>
    <row r="6" ht="21.95" customHeight="1" spans="1:13">
      <c r="A6" s="161" t="s">
        <v>14</v>
      </c>
      <c r="B6" s="162">
        <v>106</v>
      </c>
      <c r="C6" s="163" t="s">
        <v>7</v>
      </c>
      <c r="D6" s="175">
        <f>$B$6-3</f>
        <v>103</v>
      </c>
      <c r="E6" s="165" t="s">
        <v>8</v>
      </c>
      <c r="F6" s="165" t="s">
        <v>8</v>
      </c>
      <c r="G6" s="166">
        <f>$B$6+3</f>
        <v>109</v>
      </c>
      <c r="H6" s="167" t="s">
        <v>13</v>
      </c>
      <c r="I6" s="11"/>
      <c r="J6" s="11"/>
      <c r="K6" s="11"/>
      <c r="L6" s="11"/>
      <c r="M6" s="11"/>
    </row>
    <row r="7" ht="21.95" customHeight="1" spans="1:13">
      <c r="A7" s="176" t="s">
        <v>15</v>
      </c>
      <c r="B7" s="177">
        <v>10.7</v>
      </c>
      <c r="C7" s="170" t="s">
        <v>16</v>
      </c>
      <c r="D7" s="178">
        <f>$B$7-0.5</f>
        <v>10.2</v>
      </c>
      <c r="E7" s="172" t="s">
        <v>8</v>
      </c>
      <c r="F7" s="172" t="s">
        <v>8</v>
      </c>
      <c r="G7" s="179">
        <f>$B$7+0.5</f>
        <v>11.2</v>
      </c>
      <c r="H7" s="174" t="s">
        <v>17</v>
      </c>
      <c r="I7" s="11"/>
      <c r="J7" s="11"/>
      <c r="K7" s="11"/>
      <c r="L7" s="11"/>
      <c r="M7" s="11"/>
    </row>
    <row r="8" ht="21.95" customHeight="1" spans="1:13">
      <c r="A8" s="154" t="s">
        <v>18</v>
      </c>
      <c r="B8" s="155">
        <v>183</v>
      </c>
      <c r="C8" s="156" t="s">
        <v>16</v>
      </c>
      <c r="D8" s="180">
        <f>$B$8-5</f>
        <v>178</v>
      </c>
      <c r="E8" s="181" t="s">
        <v>8</v>
      </c>
      <c r="F8" s="181" t="s">
        <v>8</v>
      </c>
      <c r="G8" s="182">
        <f>$B$8+5</f>
        <v>188</v>
      </c>
      <c r="H8" s="160" t="s">
        <v>19</v>
      </c>
      <c r="I8" s="11"/>
      <c r="J8" s="11"/>
      <c r="K8" s="11"/>
      <c r="L8" s="11"/>
      <c r="M8" s="11"/>
    </row>
    <row r="9" ht="21.95" customHeight="1" spans="1:13">
      <c r="A9" s="168" t="s">
        <v>20</v>
      </c>
      <c r="B9" s="183">
        <v>143</v>
      </c>
      <c r="C9" s="184" t="s">
        <v>16</v>
      </c>
      <c r="D9" s="185">
        <f>ROUNDDOWN($B$9*0.95,0)</f>
        <v>135</v>
      </c>
      <c r="E9" s="181" t="s">
        <v>8</v>
      </c>
      <c r="F9" s="181" t="s">
        <v>8</v>
      </c>
      <c r="G9" s="186">
        <f>ROUNDUP($B$9*1.05,0)</f>
        <v>151</v>
      </c>
      <c r="H9" s="187" t="s">
        <v>21</v>
      </c>
      <c r="I9" s="11"/>
      <c r="J9" s="11"/>
      <c r="K9" s="11"/>
      <c r="L9" s="11"/>
      <c r="M9" s="11"/>
    </row>
    <row r="10" ht="21.95" customHeight="1" spans="1:13">
      <c r="A10" s="188" t="s">
        <v>22</v>
      </c>
      <c r="B10" s="189">
        <v>50</v>
      </c>
      <c r="C10" s="190" t="s">
        <v>16</v>
      </c>
      <c r="D10" s="191">
        <f>ROUNDDOWN($B$10*0.95,0)</f>
        <v>47</v>
      </c>
      <c r="E10" s="192" t="s">
        <v>8</v>
      </c>
      <c r="F10" s="192" t="s">
        <v>8</v>
      </c>
      <c r="G10" s="193">
        <f>ROUNDUP($B$10*1.05,0)</f>
        <v>53</v>
      </c>
      <c r="H10" s="194" t="s">
        <v>23</v>
      </c>
      <c r="I10" s="11"/>
      <c r="J10" s="11"/>
      <c r="K10" s="11"/>
      <c r="L10" s="11"/>
      <c r="M10" s="11"/>
    </row>
    <row r="11" ht="21.95" customHeight="1" spans="1:13">
      <c r="A11" s="195" t="s">
        <v>24</v>
      </c>
      <c r="B11" s="196">
        <v>41</v>
      </c>
      <c r="C11" s="197" t="s">
        <v>16</v>
      </c>
      <c r="D11" s="198">
        <f>$B$11-3</f>
        <v>38</v>
      </c>
      <c r="E11" s="199" t="s">
        <v>8</v>
      </c>
      <c r="F11" s="199" t="s">
        <v>8</v>
      </c>
      <c r="G11" s="200">
        <f>$B$11+3</f>
        <v>44</v>
      </c>
      <c r="H11" s="201" t="s">
        <v>25</v>
      </c>
      <c r="I11" s="235"/>
      <c r="J11" s="11"/>
      <c r="K11" s="11"/>
      <c r="L11" s="11"/>
      <c r="M11" s="11"/>
    </row>
    <row r="12" ht="21.95" customHeight="1" spans="1:13">
      <c r="A12" s="202" t="s">
        <v>26</v>
      </c>
      <c r="B12" s="162">
        <v>51</v>
      </c>
      <c r="C12" s="163" t="s">
        <v>16</v>
      </c>
      <c r="D12" s="175">
        <f>$B$12-3</f>
        <v>48</v>
      </c>
      <c r="E12" s="165" t="s">
        <v>8</v>
      </c>
      <c r="F12" s="165" t="s">
        <v>8</v>
      </c>
      <c r="G12" s="166">
        <f>$B$12+3</f>
        <v>54</v>
      </c>
      <c r="H12" s="167" t="s">
        <v>25</v>
      </c>
      <c r="I12" s="11"/>
      <c r="J12" s="11"/>
      <c r="K12" s="11"/>
      <c r="L12" s="11"/>
      <c r="M12" s="11"/>
    </row>
    <row r="13" ht="21.95" customHeight="1" spans="1:13">
      <c r="A13" s="203" t="s">
        <v>27</v>
      </c>
      <c r="B13" s="169">
        <v>86</v>
      </c>
      <c r="C13" s="156" t="s">
        <v>16</v>
      </c>
      <c r="D13" s="185">
        <f>$B$13-5</f>
        <v>81</v>
      </c>
      <c r="E13" s="181" t="s">
        <v>8</v>
      </c>
      <c r="F13" s="181" t="s">
        <v>8</v>
      </c>
      <c r="G13" s="186">
        <f>$B$13+5</f>
        <v>91</v>
      </c>
      <c r="H13" s="174" t="s">
        <v>19</v>
      </c>
      <c r="I13" s="235"/>
      <c r="J13" s="11"/>
      <c r="K13" s="11"/>
      <c r="L13" s="11"/>
      <c r="M13" s="11"/>
    </row>
    <row r="14" ht="21.95" customHeight="1" spans="1:13">
      <c r="A14" s="202" t="s">
        <v>28</v>
      </c>
      <c r="B14" s="162">
        <v>70</v>
      </c>
      <c r="C14" s="163" t="s">
        <v>16</v>
      </c>
      <c r="D14" s="204">
        <f>$B$14-5</f>
        <v>65</v>
      </c>
      <c r="E14" s="165" t="s">
        <v>8</v>
      </c>
      <c r="F14" s="165" t="s">
        <v>8</v>
      </c>
      <c r="G14" s="205">
        <f>$B$14+5</f>
        <v>75</v>
      </c>
      <c r="H14" s="167" t="s">
        <v>19</v>
      </c>
      <c r="I14" s="11"/>
      <c r="J14" s="11"/>
      <c r="K14" s="11"/>
      <c r="L14" s="11"/>
      <c r="M14" s="11"/>
    </row>
    <row r="15" ht="21.95" customHeight="1" spans="1:13">
      <c r="A15" s="168" t="s">
        <v>29</v>
      </c>
      <c r="B15" s="183">
        <v>6.5</v>
      </c>
      <c r="C15" s="184" t="s">
        <v>30</v>
      </c>
      <c r="D15" s="206">
        <f>$B$15-0.2</f>
        <v>6.3</v>
      </c>
      <c r="E15" s="207" t="s">
        <v>8</v>
      </c>
      <c r="F15" s="207" t="s">
        <v>8</v>
      </c>
      <c r="G15" s="208">
        <f>$B$15+0.2</f>
        <v>6.7</v>
      </c>
      <c r="H15" s="187" t="s">
        <v>31</v>
      </c>
      <c r="I15" s="11"/>
      <c r="J15" s="11"/>
      <c r="K15" s="11"/>
      <c r="L15" s="11"/>
      <c r="M15" s="11"/>
    </row>
    <row r="16" ht="21.95" customHeight="1" spans="1:13">
      <c r="A16" s="154" t="s">
        <v>32</v>
      </c>
      <c r="B16" s="209">
        <v>4</v>
      </c>
      <c r="C16" s="156" t="s">
        <v>30</v>
      </c>
      <c r="D16" s="210">
        <f>$B$16-0.2</f>
        <v>3.8</v>
      </c>
      <c r="E16" s="181" t="s">
        <v>8</v>
      </c>
      <c r="F16" s="181" t="s">
        <v>8</v>
      </c>
      <c r="G16" s="211">
        <f>$B$16+0.2</f>
        <v>4.2</v>
      </c>
      <c r="H16" s="160" t="s">
        <v>31</v>
      </c>
      <c r="I16" s="11"/>
      <c r="J16" s="11"/>
      <c r="K16" s="11"/>
      <c r="L16" s="11"/>
      <c r="M16" s="11"/>
    </row>
    <row r="17" ht="21.95" customHeight="1" spans="1:13">
      <c r="A17" s="212" t="s">
        <v>33</v>
      </c>
      <c r="B17" s="177">
        <v>2.2</v>
      </c>
      <c r="C17" s="170" t="s">
        <v>16</v>
      </c>
      <c r="D17" s="178">
        <f>$B$17-0.3</f>
        <v>1.9</v>
      </c>
      <c r="E17" s="172" t="s">
        <v>8</v>
      </c>
      <c r="F17" s="172" t="s">
        <v>8</v>
      </c>
      <c r="G17" s="179">
        <f>$B$17+0.3</f>
        <v>2.5</v>
      </c>
      <c r="H17" s="174" t="s">
        <v>34</v>
      </c>
      <c r="I17" s="11"/>
      <c r="J17" s="11"/>
      <c r="K17" s="11"/>
      <c r="L17" s="11"/>
      <c r="M17" s="11"/>
    </row>
    <row r="18" ht="21.95" customHeight="1" spans="1:13">
      <c r="A18" s="176" t="s">
        <v>35</v>
      </c>
      <c r="B18" s="213">
        <v>2.09</v>
      </c>
      <c r="C18" s="170" t="s">
        <v>16</v>
      </c>
      <c r="D18" s="214">
        <f>$B$18-0.2</f>
        <v>1.89</v>
      </c>
      <c r="E18" s="172" t="s">
        <v>8</v>
      </c>
      <c r="F18" s="172" t="s">
        <v>8</v>
      </c>
      <c r="G18" s="215">
        <f>$B$18+0.2</f>
        <v>2.29</v>
      </c>
      <c r="H18" s="174" t="s">
        <v>36</v>
      </c>
      <c r="I18" s="11"/>
      <c r="J18" s="11"/>
      <c r="K18" s="11"/>
      <c r="L18" s="11"/>
      <c r="M18" s="11"/>
    </row>
    <row r="19" ht="21.95" customHeight="1" spans="1:13">
      <c r="A19" s="154" t="s">
        <v>37</v>
      </c>
      <c r="B19" s="209">
        <v>6.4</v>
      </c>
      <c r="C19" s="156" t="s">
        <v>16</v>
      </c>
      <c r="D19" s="210">
        <f>$B$19-0.3</f>
        <v>6.1</v>
      </c>
      <c r="E19" s="181" t="s">
        <v>8</v>
      </c>
      <c r="F19" s="181" t="s">
        <v>8</v>
      </c>
      <c r="G19" s="211">
        <f>$B$19+0.3</f>
        <v>6.7</v>
      </c>
      <c r="H19" s="160" t="s">
        <v>34</v>
      </c>
      <c r="I19" s="11"/>
      <c r="J19" s="11"/>
      <c r="K19" s="11"/>
      <c r="L19" s="11"/>
      <c r="M19" s="11"/>
    </row>
    <row r="20" ht="21.95" customHeight="1" spans="1:13">
      <c r="A20" s="176" t="s">
        <v>38</v>
      </c>
      <c r="B20" s="177">
        <v>32.8</v>
      </c>
      <c r="C20" s="170" t="s">
        <v>16</v>
      </c>
      <c r="D20" s="210">
        <f>$B$20-2</f>
        <v>30.8</v>
      </c>
      <c r="E20" s="181" t="s">
        <v>8</v>
      </c>
      <c r="F20" s="181" t="s">
        <v>8</v>
      </c>
      <c r="G20" s="211">
        <f>$B$20+2</f>
        <v>34.8</v>
      </c>
      <c r="H20" s="174" t="s">
        <v>39</v>
      </c>
      <c r="I20" s="11"/>
      <c r="J20" s="11"/>
      <c r="K20" s="11"/>
      <c r="L20" s="11"/>
      <c r="M20" s="11"/>
    </row>
    <row r="21" ht="21.95" customHeight="1" spans="1:13">
      <c r="A21" s="154" t="s">
        <v>40</v>
      </c>
      <c r="B21" s="216">
        <v>2.84</v>
      </c>
      <c r="C21" s="170" t="s">
        <v>16</v>
      </c>
      <c r="D21" s="217">
        <f>$B$21-0.2</f>
        <v>2.64</v>
      </c>
      <c r="E21" s="181" t="s">
        <v>8</v>
      </c>
      <c r="F21" s="181" t="s">
        <v>8</v>
      </c>
      <c r="G21" s="218">
        <f>$B$21+0.2</f>
        <v>3.04</v>
      </c>
      <c r="H21" s="160" t="s">
        <v>36</v>
      </c>
      <c r="I21" s="11"/>
      <c r="J21" s="11"/>
      <c r="K21" s="11"/>
      <c r="L21" s="11"/>
      <c r="M21" s="11"/>
    </row>
    <row r="22" ht="21.95" customHeight="1" spans="1:13">
      <c r="A22" s="176" t="s">
        <v>41</v>
      </c>
      <c r="B22" s="169">
        <v>91</v>
      </c>
      <c r="C22" s="170" t="s">
        <v>42</v>
      </c>
      <c r="D22" s="185">
        <f>ROUNDDOWN($B$22*0.95,0)</f>
        <v>86</v>
      </c>
      <c r="E22" s="181" t="s">
        <v>8</v>
      </c>
      <c r="F22" s="181" t="s">
        <v>8</v>
      </c>
      <c r="G22" s="186">
        <f>ROUNDUP($B$22*1.05,0)</f>
        <v>96</v>
      </c>
      <c r="H22" s="174" t="s">
        <v>43</v>
      </c>
      <c r="I22" s="11"/>
      <c r="J22" s="11"/>
      <c r="K22" s="11"/>
      <c r="L22" s="11"/>
      <c r="M22" s="11"/>
    </row>
    <row r="23" ht="21.95" customHeight="1" spans="1:13">
      <c r="A23" s="154" t="s">
        <v>44</v>
      </c>
      <c r="B23" s="155">
        <v>82</v>
      </c>
      <c r="C23" s="170" t="s">
        <v>42</v>
      </c>
      <c r="D23" s="185">
        <f>ROUNDDOWN($B$23*0.95,0)</f>
        <v>77</v>
      </c>
      <c r="E23" s="181" t="s">
        <v>8</v>
      </c>
      <c r="F23" s="181" t="s">
        <v>8</v>
      </c>
      <c r="G23" s="186">
        <f>ROUNDUP($B$23*1.05,0)</f>
        <v>87</v>
      </c>
      <c r="H23" s="174" t="s">
        <v>43</v>
      </c>
      <c r="I23" s="11"/>
      <c r="J23" s="11"/>
      <c r="K23" s="11"/>
      <c r="L23" s="11"/>
      <c r="M23" s="11"/>
    </row>
    <row r="24" ht="21.95" customHeight="1" spans="1:13">
      <c r="A24" s="154" t="s">
        <v>45</v>
      </c>
      <c r="B24" s="155">
        <v>71</v>
      </c>
      <c r="C24" s="170" t="s">
        <v>42</v>
      </c>
      <c r="D24" s="185">
        <f>ROUNDDOWN($B$24*0.95,0)</f>
        <v>67</v>
      </c>
      <c r="E24" s="181" t="s">
        <v>8</v>
      </c>
      <c r="F24" s="181" t="s">
        <v>8</v>
      </c>
      <c r="G24" s="186">
        <f>ROUNDUP($B$24*1.05,0)</f>
        <v>75</v>
      </c>
      <c r="H24" s="174" t="s">
        <v>46</v>
      </c>
      <c r="I24" s="11"/>
      <c r="J24" s="11"/>
      <c r="K24" s="11"/>
      <c r="L24" s="11"/>
      <c r="M24" s="11"/>
    </row>
    <row r="25" ht="21.95" customHeight="1" spans="1:13">
      <c r="A25" s="154" t="s">
        <v>47</v>
      </c>
      <c r="B25" s="155">
        <v>76</v>
      </c>
      <c r="C25" s="170" t="s">
        <v>42</v>
      </c>
      <c r="D25" s="185">
        <f>ROUNDDOWN($B$25*0.95,0)</f>
        <v>72</v>
      </c>
      <c r="E25" s="181" t="s">
        <v>8</v>
      </c>
      <c r="F25" s="181" t="s">
        <v>8</v>
      </c>
      <c r="G25" s="186">
        <f>ROUNDUP($B$25*1.05,0)</f>
        <v>80</v>
      </c>
      <c r="H25" s="160" t="s">
        <v>46</v>
      </c>
      <c r="I25" s="11"/>
      <c r="J25" s="11"/>
      <c r="K25" s="11"/>
      <c r="L25" s="11"/>
      <c r="M25" s="11"/>
    </row>
    <row r="26" ht="21.95" customHeight="1" spans="1:13">
      <c r="A26" s="154" t="s">
        <v>48</v>
      </c>
      <c r="B26" s="155">
        <v>275</v>
      </c>
      <c r="C26" s="170" t="s">
        <v>42</v>
      </c>
      <c r="D26" s="185">
        <f>ROUNDDOWN($B$26*0.95,0)</f>
        <v>261</v>
      </c>
      <c r="E26" s="181" t="s">
        <v>8</v>
      </c>
      <c r="F26" s="181" t="s">
        <v>8</v>
      </c>
      <c r="G26" s="186">
        <f>ROUNDUP($B$26*1.05,0)</f>
        <v>289</v>
      </c>
      <c r="H26" s="160" t="s">
        <v>49</v>
      </c>
      <c r="I26" s="11"/>
      <c r="J26" s="11"/>
      <c r="K26" s="11"/>
      <c r="L26" s="11"/>
      <c r="M26" s="11"/>
    </row>
    <row r="27" ht="21.95" customHeight="1" spans="1:13">
      <c r="A27" s="154" t="s">
        <v>50</v>
      </c>
      <c r="B27" s="155">
        <v>281</v>
      </c>
      <c r="C27" s="170" t="s">
        <v>42</v>
      </c>
      <c r="D27" s="185">
        <f>ROUNDDOWN($B$27*0.95,0)</f>
        <v>266</v>
      </c>
      <c r="E27" s="181" t="s">
        <v>8</v>
      </c>
      <c r="F27" s="181" t="s">
        <v>8</v>
      </c>
      <c r="G27" s="186">
        <f>ROUNDUP($B$27*1.05,0)</f>
        <v>296</v>
      </c>
      <c r="H27" s="160" t="s">
        <v>51</v>
      </c>
      <c r="I27" s="11"/>
      <c r="J27" s="11"/>
      <c r="K27" s="11"/>
      <c r="L27" s="11"/>
      <c r="M27" s="11"/>
    </row>
    <row r="28" ht="21.95" customHeight="1" spans="1:13">
      <c r="A28" s="154" t="s">
        <v>52</v>
      </c>
      <c r="B28" s="155">
        <v>215</v>
      </c>
      <c r="C28" s="170" t="s">
        <v>42</v>
      </c>
      <c r="D28" s="185">
        <f>ROUNDDOWN($B$28*0.95,0)</f>
        <v>204</v>
      </c>
      <c r="E28" s="181" t="s">
        <v>8</v>
      </c>
      <c r="F28" s="181" t="s">
        <v>8</v>
      </c>
      <c r="G28" s="186">
        <f>ROUNDUP($B$28*1.05,0)</f>
        <v>226</v>
      </c>
      <c r="H28" s="160" t="s">
        <v>53</v>
      </c>
      <c r="I28" s="11"/>
      <c r="J28" s="11"/>
      <c r="K28" s="11"/>
      <c r="L28" s="11"/>
      <c r="M28" s="11"/>
    </row>
    <row r="29" ht="21.95" customHeight="1" spans="1:13">
      <c r="A29" s="154" t="s">
        <v>54</v>
      </c>
      <c r="B29" s="155">
        <v>307</v>
      </c>
      <c r="C29" s="170" t="s">
        <v>42</v>
      </c>
      <c r="D29" s="185">
        <f>ROUNDDOWN($B$29*0.95,0)</f>
        <v>291</v>
      </c>
      <c r="E29" s="181" t="s">
        <v>8</v>
      </c>
      <c r="F29" s="181" t="s">
        <v>8</v>
      </c>
      <c r="G29" s="186">
        <f>ROUNDUP($B$29*1.05,0)</f>
        <v>323</v>
      </c>
      <c r="H29" s="160" t="s">
        <v>55</v>
      </c>
      <c r="I29" s="11"/>
      <c r="J29" s="11"/>
      <c r="K29" s="11"/>
      <c r="L29" s="11"/>
      <c r="M29" s="11"/>
    </row>
    <row r="30" ht="21.95" customHeight="1" spans="1:13">
      <c r="A30" s="154" t="s">
        <v>56</v>
      </c>
      <c r="B30" s="219">
        <v>149</v>
      </c>
      <c r="C30" s="156" t="s">
        <v>57</v>
      </c>
      <c r="D30" s="185">
        <f>ROUNDDOWN($B$30*0.95,0)</f>
        <v>141</v>
      </c>
      <c r="E30" s="181" t="s">
        <v>8</v>
      </c>
      <c r="F30" s="181" t="s">
        <v>8</v>
      </c>
      <c r="G30" s="186">
        <f>ROUNDUP($B$30*1.05,0)</f>
        <v>157</v>
      </c>
      <c r="H30" s="160" t="s">
        <v>58</v>
      </c>
      <c r="I30" s="11"/>
      <c r="J30" s="11"/>
      <c r="K30" s="11"/>
      <c r="L30" s="11"/>
      <c r="M30" s="11"/>
    </row>
    <row r="31" ht="21.95" customHeight="1" spans="1:13">
      <c r="A31" s="154" t="s">
        <v>59</v>
      </c>
      <c r="B31" s="209">
        <v>2.7</v>
      </c>
      <c r="C31" s="156" t="s">
        <v>16</v>
      </c>
      <c r="D31" s="210">
        <f>$B$31-0.2</f>
        <v>2.5</v>
      </c>
      <c r="E31" s="181" t="s">
        <v>8</v>
      </c>
      <c r="F31" s="181" t="s">
        <v>8</v>
      </c>
      <c r="G31" s="211">
        <f>$B$31+0.2</f>
        <v>2.9</v>
      </c>
      <c r="H31" s="160" t="s">
        <v>60</v>
      </c>
      <c r="I31" s="11"/>
      <c r="J31" s="11"/>
      <c r="K31" s="11"/>
      <c r="L31" s="11"/>
      <c r="M31" s="11"/>
    </row>
    <row r="32" ht="21.95" customHeight="1" spans="1:13">
      <c r="A32" s="154" t="s">
        <v>61</v>
      </c>
      <c r="B32" s="209">
        <v>5.9</v>
      </c>
      <c r="C32" s="156" t="s">
        <v>16</v>
      </c>
      <c r="D32" s="210">
        <f>$B$32-0.2</f>
        <v>5.7</v>
      </c>
      <c r="E32" s="181" t="s">
        <v>8</v>
      </c>
      <c r="F32" s="181" t="s">
        <v>8</v>
      </c>
      <c r="G32" s="211">
        <f>$B$32+0.2</f>
        <v>6.1</v>
      </c>
      <c r="H32" s="160" t="s">
        <v>60</v>
      </c>
      <c r="I32" s="11"/>
      <c r="J32" s="11"/>
      <c r="K32" s="11"/>
      <c r="L32" s="11"/>
      <c r="M32" s="11"/>
    </row>
    <row r="33" ht="21.95" customHeight="1" spans="1:13">
      <c r="A33" s="154" t="s">
        <v>62</v>
      </c>
      <c r="B33" s="219">
        <v>966</v>
      </c>
      <c r="C33" s="156" t="s">
        <v>16</v>
      </c>
      <c r="D33" s="185">
        <f>ROUNDDOWN($B$33*0.95,0)</f>
        <v>917</v>
      </c>
      <c r="E33" s="181" t="s">
        <v>8</v>
      </c>
      <c r="F33" s="181" t="s">
        <v>8</v>
      </c>
      <c r="G33" s="186">
        <f>ROUNDUP($B$33*1.05,0)</f>
        <v>1015</v>
      </c>
      <c r="H33" s="160" t="s">
        <v>63</v>
      </c>
      <c r="I33" s="11"/>
      <c r="J33" s="11"/>
      <c r="K33" s="11"/>
      <c r="L33" s="11"/>
      <c r="M33" s="11"/>
    </row>
    <row r="34" ht="21.95" customHeight="1" spans="1:13">
      <c r="A34" s="154" t="s">
        <v>64</v>
      </c>
      <c r="B34" s="219">
        <v>211</v>
      </c>
      <c r="C34" s="156" t="s">
        <v>16</v>
      </c>
      <c r="D34" s="185">
        <f>ROUNDDOWN($B$34*0.9,0)</f>
        <v>189</v>
      </c>
      <c r="E34" s="181" t="s">
        <v>8</v>
      </c>
      <c r="F34" s="181" t="s">
        <v>8</v>
      </c>
      <c r="G34" s="186">
        <f>ROUNDUP($B$34*1.1,0)</f>
        <v>233</v>
      </c>
      <c r="H34" s="160" t="s">
        <v>65</v>
      </c>
      <c r="I34" s="11"/>
      <c r="J34" s="11"/>
      <c r="K34" s="11"/>
      <c r="L34" s="11"/>
      <c r="M34" s="11"/>
    </row>
    <row r="35" ht="21.95" customHeight="1" spans="1:13">
      <c r="A35" s="154" t="s">
        <v>66</v>
      </c>
      <c r="B35" s="219">
        <v>87</v>
      </c>
      <c r="C35" s="156" t="s">
        <v>16</v>
      </c>
      <c r="D35" s="185">
        <f>ROUNDDOWN($B$35*0.9,0)</f>
        <v>78</v>
      </c>
      <c r="E35" s="181" t="s">
        <v>8</v>
      </c>
      <c r="F35" s="181" t="s">
        <v>8</v>
      </c>
      <c r="G35" s="186">
        <f>ROUNDUP($B$35*1.1,0)</f>
        <v>96</v>
      </c>
      <c r="H35" s="160" t="s">
        <v>67</v>
      </c>
      <c r="I35" s="11"/>
      <c r="J35" s="11"/>
      <c r="K35" s="11"/>
      <c r="L35" s="11"/>
      <c r="M35" s="11"/>
    </row>
    <row r="36" ht="17.4" spans="1:13">
      <c r="A36" s="220"/>
      <c r="B36" s="221"/>
      <c r="C36" s="221"/>
      <c r="D36" s="222"/>
      <c r="E36" s="223"/>
      <c r="F36" s="223"/>
      <c r="G36" s="224"/>
      <c r="H36" s="221"/>
      <c r="I36" s="11"/>
      <c r="J36" s="11"/>
      <c r="K36" s="11"/>
      <c r="L36" s="11"/>
      <c r="M36" s="11"/>
    </row>
    <row r="37" s="144" customFormat="1" ht="17.4" spans="1:22">
      <c r="A37" s="225"/>
      <c r="B37" s="226"/>
      <c r="C37" s="226"/>
      <c r="D37" s="227"/>
      <c r="E37" s="228"/>
      <c r="F37" s="228"/>
      <c r="G37" s="229"/>
      <c r="H37" s="226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ht="17.4" spans="1:8">
      <c r="A38" s="225"/>
      <c r="B38" s="230"/>
      <c r="C38" s="230"/>
      <c r="D38" s="227"/>
      <c r="E38" s="228"/>
      <c r="F38" s="228"/>
      <c r="G38" s="229"/>
      <c r="H38" s="226"/>
    </row>
    <row r="39" ht="17.4" spans="1:3">
      <c r="A39" s="228"/>
      <c r="B39" s="231"/>
      <c r="C39" s="231"/>
    </row>
  </sheetData>
  <mergeCells count="2">
    <mergeCell ref="A1:H1"/>
    <mergeCell ref="D2:G2"/>
  </mergeCells>
  <printOptions horizontalCentered="1"/>
  <pageMargins left="0.196850393700787" right="0.196850393700787" top="0.89" bottom="0.196850393700787" header="0.275590551181102" footer="0.31496062992126"/>
  <pageSetup paperSize="9" scale="87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R20"/>
  <sheetViews>
    <sheetView zoomScale="76" zoomScaleNormal="76" workbookViewId="0">
      <selection activeCell="X40" sqref="X40"/>
    </sheetView>
  </sheetViews>
  <sheetFormatPr defaultColWidth="9" defaultRowHeight="13.2"/>
  <cols>
    <col min="1" max="1" width="3.75" style="11" customWidth="1"/>
    <col min="2" max="2" width="7.87962962962963" style="11" customWidth="1"/>
    <col min="3" max="3" width="10.5" style="11" customWidth="1"/>
    <col min="4" max="4" width="8.62962962962963" style="11" customWidth="1"/>
    <col min="5" max="5" width="8.75" style="11" customWidth="1"/>
    <col min="6" max="6" width="9.5" style="11" customWidth="1"/>
    <col min="7" max="8" width="8.62962962962963" style="11" customWidth="1"/>
    <col min="9" max="9" width="9.25" style="11" customWidth="1"/>
    <col min="10" max="10" width="8.62962962962963" style="11" customWidth="1"/>
    <col min="11" max="11" width="9.37962962962963" style="11" customWidth="1"/>
    <col min="12" max="12" width="6.87962962962963" style="11" customWidth="1"/>
    <col min="13" max="13" width="9.75" style="11" customWidth="1"/>
    <col min="14" max="14" width="7.75" style="11" customWidth="1"/>
    <col min="15" max="15" width="3.12962962962963" style="11" customWidth="1"/>
    <col min="16" max="16" width="2.62962962962963" style="11" customWidth="1"/>
    <col min="17" max="17" width="10.1296296296296" style="11" customWidth="1"/>
    <col min="18" max="16384" width="9" style="11"/>
  </cols>
  <sheetData>
    <row r="1" ht="20.1" customHeight="1" spans="6:6">
      <c r="F1" s="13" t="s">
        <v>102</v>
      </c>
    </row>
    <row r="2" ht="15.95" customHeight="1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66" t="s">
        <v>80</v>
      </c>
      <c r="O2" s="113" t="s">
        <v>81</v>
      </c>
      <c r="P2" s="114" t="s">
        <v>82</v>
      </c>
      <c r="Q2" s="47" t="s">
        <v>83</v>
      </c>
    </row>
    <row r="3" ht="15.95" customHeight="1" spans="1:17">
      <c r="A3" s="21">
        <v>11</v>
      </c>
      <c r="B3" s="71"/>
      <c r="C3" s="72">
        <v>2.23603773584906</v>
      </c>
      <c r="D3" s="73">
        <v>2.19153846153846</v>
      </c>
      <c r="E3" s="74"/>
      <c r="F3" s="71"/>
      <c r="G3" s="71"/>
      <c r="H3" s="71"/>
      <c r="I3" s="71"/>
      <c r="J3" s="71"/>
      <c r="K3" s="71"/>
      <c r="L3" s="26">
        <v>2.2</v>
      </c>
      <c r="M3" s="78">
        <f t="shared" ref="M3:M8" si="0">AVERAGE(B3:K3)</f>
        <v>2.21378809869376</v>
      </c>
      <c r="N3" s="78">
        <f t="shared" ref="N3:N20" si="1">MAX(B3:K3)-MIN(B3:K3)</f>
        <v>0.0444992743105956</v>
      </c>
      <c r="O3" s="115">
        <v>1.9</v>
      </c>
      <c r="P3" s="116">
        <v>2.5</v>
      </c>
      <c r="Q3" s="117">
        <f>M3/M3*100</f>
        <v>100</v>
      </c>
    </row>
    <row r="4" ht="15.95" customHeight="1" spans="1:17">
      <c r="A4" s="21">
        <v>12</v>
      </c>
      <c r="B4" s="72">
        <v>2.203</v>
      </c>
      <c r="C4" s="72">
        <v>2.23465753424658</v>
      </c>
      <c r="D4" s="73">
        <v>2.17875</v>
      </c>
      <c r="E4" s="73">
        <v>2.1</v>
      </c>
      <c r="F4" s="72"/>
      <c r="G4" s="72">
        <v>2.00335294117647</v>
      </c>
      <c r="H4" s="72">
        <v>2.237</v>
      </c>
      <c r="I4" s="72"/>
      <c r="J4" s="72">
        <v>2.3</v>
      </c>
      <c r="K4" s="72"/>
      <c r="L4" s="26">
        <v>2.2</v>
      </c>
      <c r="M4" s="78">
        <f t="shared" si="0"/>
        <v>2.17953721077472</v>
      </c>
      <c r="N4" s="78">
        <f t="shared" si="1"/>
        <v>0.296647058823529</v>
      </c>
      <c r="O4" s="115">
        <v>1.9</v>
      </c>
      <c r="P4" s="116">
        <v>2.5</v>
      </c>
      <c r="Q4" s="50">
        <f>M4/M$3*100</f>
        <v>98.4528380137535</v>
      </c>
    </row>
    <row r="5" ht="15.95" customHeight="1" spans="1:17">
      <c r="A5" s="21">
        <v>1</v>
      </c>
      <c r="B5" s="72">
        <v>2.201</v>
      </c>
      <c r="C5" s="72">
        <v>2.2328</v>
      </c>
      <c r="D5" s="73">
        <v>2.20166666666667</v>
      </c>
      <c r="E5" s="73">
        <v>2.107</v>
      </c>
      <c r="F5" s="72">
        <v>2.21</v>
      </c>
      <c r="G5" s="72">
        <v>1.99995238095238</v>
      </c>
      <c r="H5" s="72">
        <v>2.254</v>
      </c>
      <c r="I5" s="72">
        <v>2.14</v>
      </c>
      <c r="J5" s="72">
        <v>2.3</v>
      </c>
      <c r="K5" s="72">
        <v>2.14285714285714</v>
      </c>
      <c r="L5" s="26">
        <v>2.2</v>
      </c>
      <c r="M5" s="78">
        <f t="shared" si="0"/>
        <v>2.17892761904762</v>
      </c>
      <c r="N5" s="78">
        <f t="shared" si="1"/>
        <v>0.300047619047619</v>
      </c>
      <c r="O5" s="115">
        <v>1.9</v>
      </c>
      <c r="P5" s="116">
        <v>2.5</v>
      </c>
      <c r="Q5" s="50">
        <f>M5/M$3*100</f>
        <v>98.4253018766019</v>
      </c>
    </row>
    <row r="6" ht="15.95" customHeight="1" spans="1:17">
      <c r="A6" s="21">
        <v>2</v>
      </c>
      <c r="B6" s="72">
        <v>2.19888888888889</v>
      </c>
      <c r="C6" s="72">
        <v>2.226</v>
      </c>
      <c r="D6" s="73">
        <v>2.22368421052632</v>
      </c>
      <c r="E6" s="73">
        <v>2.103</v>
      </c>
      <c r="F6" s="72">
        <v>2.15727272727273</v>
      </c>
      <c r="G6" s="72">
        <v>1.99583333333333</v>
      </c>
      <c r="H6" s="72">
        <v>2.255</v>
      </c>
      <c r="I6" s="72">
        <v>2.15</v>
      </c>
      <c r="J6" s="72">
        <v>2.3</v>
      </c>
      <c r="K6" s="72">
        <v>2.09230769230769</v>
      </c>
      <c r="L6" s="26">
        <v>2.2</v>
      </c>
      <c r="M6" s="78">
        <f t="shared" si="0"/>
        <v>2.1701986852329</v>
      </c>
      <c r="N6" s="78">
        <f t="shared" si="1"/>
        <v>0.304166666666667</v>
      </c>
      <c r="O6" s="115">
        <v>1.9</v>
      </c>
      <c r="P6" s="116">
        <v>2.5</v>
      </c>
      <c r="Q6" s="50">
        <f>M6/M$3*100</f>
        <v>98.0310033518302</v>
      </c>
    </row>
    <row r="7" ht="15.95" customHeight="1" spans="1:17">
      <c r="A7" s="21">
        <v>3</v>
      </c>
      <c r="B7" s="72">
        <v>2.19444444444444</v>
      </c>
      <c r="C7" s="72">
        <v>2.2276404494382</v>
      </c>
      <c r="D7" s="73">
        <v>2.225625</v>
      </c>
      <c r="E7" s="73">
        <v>2.11</v>
      </c>
      <c r="F7" s="72">
        <v>2.13923076923077</v>
      </c>
      <c r="G7" s="72">
        <v>2.00958333333333</v>
      </c>
      <c r="H7" s="72">
        <v>2.261</v>
      </c>
      <c r="I7" s="72">
        <v>2.11</v>
      </c>
      <c r="J7" s="72">
        <v>2.3</v>
      </c>
      <c r="K7" s="72">
        <v>2.11428571428571</v>
      </c>
      <c r="L7" s="26">
        <v>2.2</v>
      </c>
      <c r="M7" s="78">
        <f t="shared" si="0"/>
        <v>2.16918097107325</v>
      </c>
      <c r="N7" s="78">
        <f t="shared" si="1"/>
        <v>0.290416666666667</v>
      </c>
      <c r="O7" s="115">
        <v>1.9</v>
      </c>
      <c r="P7" s="116">
        <v>2.5</v>
      </c>
      <c r="Q7" s="50">
        <f t="shared" ref="Q7:Q20" si="2">M7/M$3*100</f>
        <v>97.985031736017</v>
      </c>
    </row>
    <row r="8" ht="15.95" customHeight="1" spans="1:17">
      <c r="A8" s="21">
        <v>4</v>
      </c>
      <c r="B8" s="72">
        <v>2.19636363636364</v>
      </c>
      <c r="C8" s="72">
        <v>2.22155844155844</v>
      </c>
      <c r="D8" s="73">
        <v>2.21789473684211</v>
      </c>
      <c r="E8" s="75">
        <v>2.139</v>
      </c>
      <c r="F8" s="76"/>
      <c r="G8" s="72">
        <v>2.02829166666667</v>
      </c>
      <c r="H8" s="72">
        <v>2.248</v>
      </c>
      <c r="I8" s="72">
        <v>2.19</v>
      </c>
      <c r="J8" s="72">
        <v>2.3</v>
      </c>
      <c r="K8" s="72">
        <v>2.1</v>
      </c>
      <c r="L8" s="26">
        <v>2.2</v>
      </c>
      <c r="M8" s="78">
        <f t="shared" si="0"/>
        <v>2.18234538682565</v>
      </c>
      <c r="N8" s="78">
        <f t="shared" si="1"/>
        <v>0.271708333333333</v>
      </c>
      <c r="O8" s="115">
        <v>1.9</v>
      </c>
      <c r="P8" s="116">
        <v>2.5</v>
      </c>
      <c r="Q8" s="50">
        <f t="shared" si="2"/>
        <v>98.5796873744754</v>
      </c>
    </row>
    <row r="9" ht="15.95" customHeight="1" spans="1:17">
      <c r="A9" s="21">
        <v>5</v>
      </c>
      <c r="B9" s="77"/>
      <c r="C9" s="77"/>
      <c r="D9" s="78"/>
      <c r="E9" s="78"/>
      <c r="F9" s="77"/>
      <c r="G9" s="77"/>
      <c r="H9" s="77"/>
      <c r="I9" s="77"/>
      <c r="J9" s="77"/>
      <c r="K9" s="77"/>
      <c r="L9" s="26">
        <v>2.2</v>
      </c>
      <c r="M9" s="78"/>
      <c r="N9" s="78">
        <f t="shared" si="1"/>
        <v>0</v>
      </c>
      <c r="O9" s="115">
        <v>1.9</v>
      </c>
      <c r="P9" s="116">
        <v>2.5</v>
      </c>
      <c r="Q9" s="50">
        <f t="shared" si="2"/>
        <v>0</v>
      </c>
    </row>
    <row r="10" ht="15.95" customHeight="1" spans="1:17">
      <c r="A10" s="21">
        <v>6</v>
      </c>
      <c r="B10" s="77"/>
      <c r="C10" s="77"/>
      <c r="D10" s="78"/>
      <c r="E10" s="78"/>
      <c r="F10" s="77"/>
      <c r="G10" s="77"/>
      <c r="H10" s="77"/>
      <c r="I10" s="77"/>
      <c r="J10" s="77"/>
      <c r="K10" s="77"/>
      <c r="L10" s="26">
        <v>2.2</v>
      </c>
      <c r="M10" s="78"/>
      <c r="N10" s="78">
        <f t="shared" si="1"/>
        <v>0</v>
      </c>
      <c r="O10" s="115">
        <v>1.9</v>
      </c>
      <c r="P10" s="116">
        <v>2.5</v>
      </c>
      <c r="Q10" s="50">
        <f t="shared" si="2"/>
        <v>0</v>
      </c>
    </row>
    <row r="11" ht="15.95" customHeight="1" spans="1:17">
      <c r="A11" s="21">
        <v>7</v>
      </c>
      <c r="B11" s="77"/>
      <c r="C11" s="77"/>
      <c r="D11" s="78"/>
      <c r="E11" s="78"/>
      <c r="F11" s="77"/>
      <c r="G11" s="77"/>
      <c r="H11" s="77"/>
      <c r="I11" s="77"/>
      <c r="J11" s="77"/>
      <c r="K11" s="77"/>
      <c r="L11" s="26">
        <v>2.2</v>
      </c>
      <c r="M11" s="78"/>
      <c r="N11" s="78">
        <f t="shared" si="1"/>
        <v>0</v>
      </c>
      <c r="O11" s="115">
        <v>1.9</v>
      </c>
      <c r="P11" s="116">
        <v>2.5</v>
      </c>
      <c r="Q11" s="50">
        <f t="shared" si="2"/>
        <v>0</v>
      </c>
    </row>
    <row r="12" ht="15.95" customHeight="1" spans="1:17">
      <c r="A12" s="21">
        <v>8</v>
      </c>
      <c r="B12" s="77"/>
      <c r="C12" s="77"/>
      <c r="D12" s="78"/>
      <c r="E12" s="78"/>
      <c r="F12" s="77"/>
      <c r="G12" s="77"/>
      <c r="H12" s="77"/>
      <c r="I12" s="77"/>
      <c r="J12" s="77"/>
      <c r="K12" s="77"/>
      <c r="L12" s="26">
        <v>2.2</v>
      </c>
      <c r="M12" s="78"/>
      <c r="N12" s="78">
        <f t="shared" si="1"/>
        <v>0</v>
      </c>
      <c r="O12" s="115">
        <v>1.9</v>
      </c>
      <c r="P12" s="116">
        <v>2.5</v>
      </c>
      <c r="Q12" s="50">
        <f t="shared" si="2"/>
        <v>0</v>
      </c>
    </row>
    <row r="13" ht="15.95" customHeight="1" spans="1:17">
      <c r="A13" s="21">
        <v>9</v>
      </c>
      <c r="B13" s="77"/>
      <c r="C13" s="77"/>
      <c r="D13" s="78"/>
      <c r="E13" s="78"/>
      <c r="F13" s="77"/>
      <c r="G13" s="77"/>
      <c r="H13" s="77"/>
      <c r="I13" s="77"/>
      <c r="J13" s="77"/>
      <c r="K13" s="77"/>
      <c r="L13" s="26">
        <v>2.2</v>
      </c>
      <c r="M13" s="78"/>
      <c r="N13" s="78">
        <f t="shared" si="1"/>
        <v>0</v>
      </c>
      <c r="O13" s="115">
        <v>1.9</v>
      </c>
      <c r="P13" s="116">
        <v>2.5</v>
      </c>
      <c r="Q13" s="50">
        <f t="shared" si="2"/>
        <v>0</v>
      </c>
    </row>
    <row r="14" ht="15.95" customHeight="1" spans="1:17">
      <c r="A14" s="21">
        <v>10</v>
      </c>
      <c r="B14" s="77"/>
      <c r="C14" s="77"/>
      <c r="D14" s="78"/>
      <c r="E14" s="78"/>
      <c r="F14" s="77"/>
      <c r="G14" s="79"/>
      <c r="H14" s="77"/>
      <c r="I14" s="77"/>
      <c r="J14" s="77"/>
      <c r="K14" s="77"/>
      <c r="L14" s="26">
        <v>2.2</v>
      </c>
      <c r="M14" s="78"/>
      <c r="N14" s="78">
        <f t="shared" si="1"/>
        <v>0</v>
      </c>
      <c r="O14" s="115">
        <v>1.9</v>
      </c>
      <c r="P14" s="116">
        <v>2.5</v>
      </c>
      <c r="Q14" s="50">
        <f t="shared" si="2"/>
        <v>0</v>
      </c>
    </row>
    <row r="15" ht="15.95" customHeight="1" spans="1:18">
      <c r="A15" s="21">
        <v>11</v>
      </c>
      <c r="B15" s="77"/>
      <c r="C15" s="77"/>
      <c r="D15" s="78"/>
      <c r="E15" s="78"/>
      <c r="F15" s="77"/>
      <c r="G15" s="77"/>
      <c r="H15" s="77"/>
      <c r="I15" s="77"/>
      <c r="J15" s="77"/>
      <c r="K15" s="77"/>
      <c r="L15" s="26">
        <v>2.2</v>
      </c>
      <c r="M15" s="78"/>
      <c r="N15" s="78">
        <f t="shared" si="1"/>
        <v>0</v>
      </c>
      <c r="O15" s="115">
        <v>1.9</v>
      </c>
      <c r="P15" s="116">
        <v>2.5</v>
      </c>
      <c r="Q15" s="50">
        <f t="shared" si="2"/>
        <v>0</v>
      </c>
      <c r="R15" s="51"/>
    </row>
    <row r="16" ht="15.95" customHeight="1" spans="1:18">
      <c r="A16" s="21">
        <v>12</v>
      </c>
      <c r="B16" s="77"/>
      <c r="C16" s="77"/>
      <c r="D16" s="80"/>
      <c r="E16" s="78"/>
      <c r="F16" s="77"/>
      <c r="G16" s="77"/>
      <c r="H16" s="77"/>
      <c r="I16" s="77"/>
      <c r="J16" s="77"/>
      <c r="K16" s="77"/>
      <c r="L16" s="26">
        <v>2.2</v>
      </c>
      <c r="M16" s="78"/>
      <c r="N16" s="78">
        <f t="shared" si="1"/>
        <v>0</v>
      </c>
      <c r="O16" s="115">
        <v>1.9</v>
      </c>
      <c r="P16" s="116">
        <v>2.5</v>
      </c>
      <c r="Q16" s="50">
        <f t="shared" si="2"/>
        <v>0</v>
      </c>
      <c r="R16" s="51"/>
    </row>
    <row r="17" ht="15.95" customHeight="1" spans="1:18">
      <c r="A17" s="21">
        <v>1</v>
      </c>
      <c r="B17" s="77"/>
      <c r="C17" s="77"/>
      <c r="D17" s="80"/>
      <c r="E17" s="78"/>
      <c r="F17" s="77"/>
      <c r="G17" s="77"/>
      <c r="H17" s="77"/>
      <c r="I17" s="77"/>
      <c r="J17" s="77"/>
      <c r="K17" s="77"/>
      <c r="L17" s="26">
        <v>2.2</v>
      </c>
      <c r="M17" s="78"/>
      <c r="N17" s="78">
        <f t="shared" si="1"/>
        <v>0</v>
      </c>
      <c r="O17" s="115">
        <v>1.9</v>
      </c>
      <c r="P17" s="116">
        <v>2.5</v>
      </c>
      <c r="Q17" s="50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6">
        <v>2.2</v>
      </c>
      <c r="M18" s="78"/>
      <c r="N18" s="78">
        <f t="shared" si="1"/>
        <v>0</v>
      </c>
      <c r="O18" s="115">
        <v>1.9</v>
      </c>
      <c r="P18" s="116">
        <v>2.5</v>
      </c>
      <c r="Q18" s="50">
        <f t="shared" si="2"/>
        <v>0</v>
      </c>
      <c r="R18" s="51"/>
    </row>
    <row r="19" ht="15.95" customHeight="1" spans="1:18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6">
        <v>2.2</v>
      </c>
      <c r="M19" s="78"/>
      <c r="N19" s="78">
        <f t="shared" si="1"/>
        <v>0</v>
      </c>
      <c r="O19" s="115">
        <v>1.9</v>
      </c>
      <c r="P19" s="116">
        <v>2.5</v>
      </c>
      <c r="Q19" s="50">
        <f t="shared" si="2"/>
        <v>0</v>
      </c>
      <c r="R19" s="51"/>
    </row>
    <row r="20" ht="15.95" customHeight="1" spans="1:18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26">
        <v>2.2</v>
      </c>
      <c r="M20" s="78"/>
      <c r="N20" s="78">
        <f t="shared" si="1"/>
        <v>0</v>
      </c>
      <c r="O20" s="115">
        <v>1.9</v>
      </c>
      <c r="P20" s="116">
        <v>2.5</v>
      </c>
      <c r="Q20" s="50">
        <f t="shared" si="2"/>
        <v>0</v>
      </c>
      <c r="R20" s="51"/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R20"/>
  <sheetViews>
    <sheetView zoomScale="76" zoomScaleNormal="76" workbookViewId="0">
      <selection activeCell="X40" sqref="X40"/>
    </sheetView>
  </sheetViews>
  <sheetFormatPr defaultColWidth="9" defaultRowHeight="13.2"/>
  <cols>
    <col min="1" max="1" width="3.75" style="11" customWidth="1"/>
    <col min="2" max="2" width="8" style="11" customWidth="1"/>
    <col min="3" max="3" width="9" style="11"/>
    <col min="4" max="4" width="8.75" style="11" customWidth="1"/>
    <col min="5" max="5" width="9.62962962962963" style="11" customWidth="1"/>
    <col min="6" max="6" width="9.5" style="11" customWidth="1"/>
    <col min="7" max="9" width="8.75" style="11" customWidth="1"/>
    <col min="10" max="10" width="8.62962962962963" style="11" customWidth="1"/>
    <col min="11" max="11" width="9.37962962962963" style="11" customWidth="1"/>
    <col min="12" max="12" width="6.87962962962963" style="11" customWidth="1"/>
    <col min="13" max="13" width="9.75" style="11" customWidth="1"/>
    <col min="14" max="14" width="8.12962962962963" style="11" customWidth="1"/>
    <col min="15" max="16" width="2.62962962962963" style="11" customWidth="1"/>
    <col min="17" max="16384" width="9" style="11"/>
  </cols>
  <sheetData>
    <row r="1" ht="20.1" customHeight="1" spans="6:6">
      <c r="F1" s="13" t="s">
        <v>29</v>
      </c>
    </row>
    <row r="2" ht="15.95" customHeight="1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66" t="s">
        <v>80</v>
      </c>
      <c r="O2" s="109" t="s">
        <v>81</v>
      </c>
      <c r="P2" s="110" t="s">
        <v>82</v>
      </c>
      <c r="Q2" s="47" t="s">
        <v>83</v>
      </c>
    </row>
    <row r="3" ht="15.95" customHeight="1" spans="1:17">
      <c r="A3" s="21">
        <v>11</v>
      </c>
      <c r="B3" s="71"/>
      <c r="C3" s="72">
        <v>6.50196721311475</v>
      </c>
      <c r="D3" s="73">
        <v>6.42384615384615</v>
      </c>
      <c r="E3" s="74"/>
      <c r="F3" s="71"/>
      <c r="G3" s="71"/>
      <c r="H3" s="71"/>
      <c r="I3" s="71"/>
      <c r="J3" s="71"/>
      <c r="K3" s="71"/>
      <c r="L3" s="26">
        <v>6.5</v>
      </c>
      <c r="M3" s="78">
        <f t="shared" ref="M3:M8" si="0">AVERAGE(B3:K3)</f>
        <v>6.46290668348045</v>
      </c>
      <c r="N3" s="78">
        <f t="shared" ref="N3:N20" si="1">MAX(B3:K3)-MIN(B3:K3)</f>
        <v>0.0781210592685992</v>
      </c>
      <c r="O3" s="111">
        <v>6.3</v>
      </c>
      <c r="P3" s="112">
        <v>6.7</v>
      </c>
      <c r="Q3" s="50">
        <f>M3/M3*100</f>
        <v>100</v>
      </c>
    </row>
    <row r="4" ht="15.95" customHeight="1" spans="1:17">
      <c r="A4" s="21">
        <v>12</v>
      </c>
      <c r="B4" s="72">
        <v>6.4825</v>
      </c>
      <c r="C4" s="72">
        <v>6.5</v>
      </c>
      <c r="D4" s="73">
        <v>6.40642857142857</v>
      </c>
      <c r="E4" s="73">
        <v>6.4</v>
      </c>
      <c r="F4" s="72"/>
      <c r="G4" s="72">
        <v>6.44841176470588</v>
      </c>
      <c r="H4" s="72">
        <v>6.514</v>
      </c>
      <c r="I4" s="72"/>
      <c r="J4" s="72">
        <v>6.55</v>
      </c>
      <c r="K4" s="72"/>
      <c r="L4" s="26">
        <v>6.5</v>
      </c>
      <c r="M4" s="78">
        <f t="shared" si="0"/>
        <v>6.47162004801921</v>
      </c>
      <c r="N4" s="78">
        <f t="shared" si="1"/>
        <v>0.149999999999999</v>
      </c>
      <c r="O4" s="111">
        <v>6.3</v>
      </c>
      <c r="P4" s="112">
        <v>6.7</v>
      </c>
      <c r="Q4" s="50">
        <f t="shared" ref="Q4:Q20" si="2">M4/M$3*100</f>
        <v>100.134821141098</v>
      </c>
    </row>
    <row r="5" ht="15.95" customHeight="1" spans="1:17">
      <c r="A5" s="21">
        <v>1</v>
      </c>
      <c r="B5" s="72">
        <v>6.497</v>
      </c>
      <c r="C5" s="72">
        <v>6.48886075949367</v>
      </c>
      <c r="D5" s="73">
        <v>6.494375</v>
      </c>
      <c r="E5" s="73">
        <v>6.431</v>
      </c>
      <c r="F5" s="72">
        <v>6.5</v>
      </c>
      <c r="G5" s="72">
        <v>6.44595238095238</v>
      </c>
      <c r="H5" s="72">
        <v>6.513</v>
      </c>
      <c r="I5" s="72">
        <v>6.57</v>
      </c>
      <c r="J5" s="72">
        <v>6.54</v>
      </c>
      <c r="K5" s="72">
        <v>6.58571428571428</v>
      </c>
      <c r="L5" s="26">
        <v>6.5</v>
      </c>
      <c r="M5" s="78">
        <f t="shared" si="0"/>
        <v>6.50659024261603</v>
      </c>
      <c r="N5" s="78">
        <f t="shared" si="1"/>
        <v>0.154714285714284</v>
      </c>
      <c r="O5" s="111">
        <v>6.3</v>
      </c>
      <c r="P5" s="112">
        <v>6.7</v>
      </c>
      <c r="Q5" s="50">
        <f t="shared" si="2"/>
        <v>100.675911958426</v>
      </c>
    </row>
    <row r="6" ht="15.95" customHeight="1" spans="1:17">
      <c r="A6" s="21">
        <v>2</v>
      </c>
      <c r="B6" s="72">
        <v>6.485</v>
      </c>
      <c r="C6" s="72">
        <v>6.4479746835443</v>
      </c>
      <c r="D6" s="73">
        <v>6.47166666666667</v>
      </c>
      <c r="E6" s="73">
        <v>6.422</v>
      </c>
      <c r="F6" s="72">
        <v>6.55454545454545</v>
      </c>
      <c r="G6" s="72">
        <v>6.45691666666667</v>
      </c>
      <c r="H6" s="72">
        <v>6.515</v>
      </c>
      <c r="I6" s="72">
        <v>6.58</v>
      </c>
      <c r="J6" s="72">
        <v>6.55</v>
      </c>
      <c r="K6" s="72">
        <v>6.66923076923077</v>
      </c>
      <c r="L6" s="26">
        <v>6.5</v>
      </c>
      <c r="M6" s="78">
        <f t="shared" si="0"/>
        <v>6.51523342406539</v>
      </c>
      <c r="N6" s="78">
        <f t="shared" si="1"/>
        <v>0.24723076923077</v>
      </c>
      <c r="O6" s="111">
        <v>6.3</v>
      </c>
      <c r="P6" s="112">
        <v>6.7</v>
      </c>
      <c r="Q6" s="50">
        <f t="shared" si="2"/>
        <v>100.80964716261</v>
      </c>
    </row>
    <row r="7" ht="15.95" customHeight="1" spans="1:17">
      <c r="A7" s="21">
        <v>3</v>
      </c>
      <c r="B7" s="72">
        <v>6.47222222222222</v>
      </c>
      <c r="C7" s="72">
        <v>6.4510989010989</v>
      </c>
      <c r="D7" s="73">
        <v>6.4575</v>
      </c>
      <c r="E7" s="73">
        <v>6.435</v>
      </c>
      <c r="F7" s="72">
        <v>6.50769230769231</v>
      </c>
      <c r="G7" s="72">
        <v>6.44517391304348</v>
      </c>
      <c r="H7" s="72">
        <v>6.507</v>
      </c>
      <c r="I7" s="72">
        <v>6.57</v>
      </c>
      <c r="J7" s="72">
        <v>6.55</v>
      </c>
      <c r="K7" s="72">
        <v>6.56428571428571</v>
      </c>
      <c r="L7" s="26">
        <v>6.5</v>
      </c>
      <c r="M7" s="78">
        <f t="shared" si="0"/>
        <v>6.49599730583426</v>
      </c>
      <c r="N7" s="78">
        <f t="shared" si="1"/>
        <v>0.135000000000001</v>
      </c>
      <c r="O7" s="111">
        <v>6.3</v>
      </c>
      <c r="P7" s="112">
        <v>6.7</v>
      </c>
      <c r="Q7" s="50">
        <f t="shared" si="2"/>
        <v>100.512008357453</v>
      </c>
    </row>
    <row r="8" ht="15.95" customHeight="1" spans="1:17">
      <c r="A8" s="21">
        <v>4</v>
      </c>
      <c r="B8" s="72">
        <v>6.48227272727273</v>
      </c>
      <c r="C8" s="72">
        <v>6.4330487804878</v>
      </c>
      <c r="D8" s="73">
        <v>6.4545</v>
      </c>
      <c r="E8" s="75">
        <v>6.444</v>
      </c>
      <c r="F8" s="76"/>
      <c r="G8" s="72">
        <v>6.44470833333333</v>
      </c>
      <c r="H8" s="72">
        <v>6.503</v>
      </c>
      <c r="I8" s="72">
        <v>6.57</v>
      </c>
      <c r="J8" s="72">
        <v>6.56</v>
      </c>
      <c r="K8" s="72">
        <v>6.50714285714286</v>
      </c>
      <c r="L8" s="26">
        <v>6.5</v>
      </c>
      <c r="M8" s="78">
        <f t="shared" si="0"/>
        <v>6.48874141091519</v>
      </c>
      <c r="N8" s="78">
        <f t="shared" si="1"/>
        <v>0.136951219512197</v>
      </c>
      <c r="O8" s="111">
        <v>6.3</v>
      </c>
      <c r="P8" s="112">
        <v>6.7</v>
      </c>
      <c r="Q8" s="50">
        <f t="shared" si="2"/>
        <v>100.399738518595</v>
      </c>
    </row>
    <row r="9" ht="15.95" customHeight="1" spans="1:17">
      <c r="A9" s="21">
        <v>5</v>
      </c>
      <c r="B9" s="77"/>
      <c r="C9" s="77"/>
      <c r="D9" s="78"/>
      <c r="E9" s="78"/>
      <c r="F9" s="77"/>
      <c r="G9" s="77"/>
      <c r="H9" s="79"/>
      <c r="I9" s="77"/>
      <c r="J9" s="77"/>
      <c r="K9" s="77"/>
      <c r="L9" s="26">
        <v>6.5</v>
      </c>
      <c r="M9" s="78"/>
      <c r="N9" s="78">
        <f t="shared" si="1"/>
        <v>0</v>
      </c>
      <c r="O9" s="111">
        <v>6.3</v>
      </c>
      <c r="P9" s="112">
        <v>6.7</v>
      </c>
      <c r="Q9" s="50">
        <f t="shared" si="2"/>
        <v>0</v>
      </c>
    </row>
    <row r="10" ht="15.95" customHeight="1" spans="1:17">
      <c r="A10" s="21">
        <v>6</v>
      </c>
      <c r="B10" s="77"/>
      <c r="C10" s="77"/>
      <c r="D10" s="78"/>
      <c r="E10" s="78"/>
      <c r="F10" s="77"/>
      <c r="G10" s="77"/>
      <c r="H10" s="79"/>
      <c r="I10" s="77"/>
      <c r="J10" s="77"/>
      <c r="K10" s="77"/>
      <c r="L10" s="26">
        <v>6.5</v>
      </c>
      <c r="M10" s="78"/>
      <c r="N10" s="78">
        <f t="shared" si="1"/>
        <v>0</v>
      </c>
      <c r="O10" s="111">
        <v>6.3</v>
      </c>
      <c r="P10" s="112">
        <v>6.7</v>
      </c>
      <c r="Q10" s="50">
        <f t="shared" si="2"/>
        <v>0</v>
      </c>
    </row>
    <row r="11" ht="15.95" customHeight="1" spans="1:17">
      <c r="A11" s="21">
        <v>7</v>
      </c>
      <c r="B11" s="77"/>
      <c r="C11" s="77"/>
      <c r="D11" s="78"/>
      <c r="E11" s="78"/>
      <c r="F11" s="77"/>
      <c r="G11" s="77"/>
      <c r="H11" s="79"/>
      <c r="I11" s="77"/>
      <c r="J11" s="77"/>
      <c r="K11" s="77"/>
      <c r="L11" s="26">
        <v>6.5</v>
      </c>
      <c r="M11" s="78"/>
      <c r="N11" s="78">
        <f t="shared" si="1"/>
        <v>0</v>
      </c>
      <c r="O11" s="111">
        <v>6.3</v>
      </c>
      <c r="P11" s="112">
        <v>6.7</v>
      </c>
      <c r="Q11" s="50">
        <f t="shared" si="2"/>
        <v>0</v>
      </c>
    </row>
    <row r="12" ht="15.95" customHeight="1" spans="1:17">
      <c r="A12" s="21">
        <v>8</v>
      </c>
      <c r="B12" s="77"/>
      <c r="C12" s="77"/>
      <c r="D12" s="78"/>
      <c r="E12" s="78"/>
      <c r="F12" s="77"/>
      <c r="G12" s="77"/>
      <c r="H12" s="79"/>
      <c r="I12" s="77"/>
      <c r="J12" s="77"/>
      <c r="K12" s="77"/>
      <c r="L12" s="26">
        <v>6.5</v>
      </c>
      <c r="M12" s="78"/>
      <c r="N12" s="78">
        <f t="shared" si="1"/>
        <v>0</v>
      </c>
      <c r="O12" s="111">
        <v>6.3</v>
      </c>
      <c r="P12" s="112">
        <v>6.7</v>
      </c>
      <c r="Q12" s="50">
        <f t="shared" si="2"/>
        <v>0</v>
      </c>
    </row>
    <row r="13" ht="15.95" customHeight="1" spans="1:17">
      <c r="A13" s="21">
        <v>9</v>
      </c>
      <c r="B13" s="77"/>
      <c r="C13" s="77"/>
      <c r="D13" s="78"/>
      <c r="E13" s="78"/>
      <c r="F13" s="77"/>
      <c r="G13" s="77"/>
      <c r="H13" s="77"/>
      <c r="I13" s="77"/>
      <c r="J13" s="77"/>
      <c r="K13" s="77"/>
      <c r="L13" s="26">
        <v>6.5</v>
      </c>
      <c r="M13" s="78"/>
      <c r="N13" s="78">
        <f t="shared" si="1"/>
        <v>0</v>
      </c>
      <c r="O13" s="111">
        <v>6.3</v>
      </c>
      <c r="P13" s="112">
        <v>6.7</v>
      </c>
      <c r="Q13" s="50">
        <f t="shared" si="2"/>
        <v>0</v>
      </c>
    </row>
    <row r="14" ht="15.95" customHeight="1" spans="1:17">
      <c r="A14" s="21">
        <v>10</v>
      </c>
      <c r="B14" s="77"/>
      <c r="C14" s="77"/>
      <c r="D14" s="78"/>
      <c r="E14" s="78"/>
      <c r="F14" s="77"/>
      <c r="G14" s="79"/>
      <c r="H14" s="77"/>
      <c r="I14" s="77"/>
      <c r="J14" s="77"/>
      <c r="K14" s="77"/>
      <c r="L14" s="26">
        <v>6.5</v>
      </c>
      <c r="M14" s="78"/>
      <c r="N14" s="78">
        <f t="shared" si="1"/>
        <v>0</v>
      </c>
      <c r="O14" s="111">
        <v>6.3</v>
      </c>
      <c r="P14" s="112">
        <v>6.7</v>
      </c>
      <c r="Q14" s="50">
        <f t="shared" si="2"/>
        <v>0</v>
      </c>
    </row>
    <row r="15" ht="15.95" customHeight="1" spans="1:18">
      <c r="A15" s="21">
        <v>11</v>
      </c>
      <c r="B15" s="77"/>
      <c r="C15" s="77"/>
      <c r="D15" s="78"/>
      <c r="E15" s="78"/>
      <c r="F15" s="77"/>
      <c r="G15" s="77"/>
      <c r="H15" s="77"/>
      <c r="I15" s="77"/>
      <c r="J15" s="77"/>
      <c r="K15" s="77"/>
      <c r="L15" s="26">
        <v>6.5</v>
      </c>
      <c r="M15" s="78"/>
      <c r="N15" s="78">
        <f t="shared" si="1"/>
        <v>0</v>
      </c>
      <c r="O15" s="111">
        <v>6.3</v>
      </c>
      <c r="P15" s="112">
        <v>6.7</v>
      </c>
      <c r="Q15" s="50">
        <f t="shared" si="2"/>
        <v>0</v>
      </c>
      <c r="R15" s="51"/>
    </row>
    <row r="16" ht="15.95" customHeight="1" spans="1:18">
      <c r="A16" s="21">
        <v>12</v>
      </c>
      <c r="B16" s="77"/>
      <c r="C16" s="77"/>
      <c r="D16" s="80"/>
      <c r="E16" s="78"/>
      <c r="F16" s="77"/>
      <c r="G16" s="77"/>
      <c r="H16" s="77"/>
      <c r="I16" s="77"/>
      <c r="J16" s="77"/>
      <c r="K16" s="77"/>
      <c r="L16" s="26">
        <v>6.5</v>
      </c>
      <c r="M16" s="78"/>
      <c r="N16" s="78">
        <f t="shared" si="1"/>
        <v>0</v>
      </c>
      <c r="O16" s="111">
        <v>6.3</v>
      </c>
      <c r="P16" s="112">
        <v>6.7</v>
      </c>
      <c r="Q16" s="50">
        <f t="shared" si="2"/>
        <v>0</v>
      </c>
      <c r="R16" s="51"/>
    </row>
    <row r="17" ht="15.95" customHeight="1" spans="1:18">
      <c r="A17" s="21">
        <v>1</v>
      </c>
      <c r="B17" s="77"/>
      <c r="C17" s="77"/>
      <c r="D17" s="80"/>
      <c r="E17" s="78"/>
      <c r="F17" s="77"/>
      <c r="G17" s="77"/>
      <c r="H17" s="77"/>
      <c r="I17" s="77"/>
      <c r="J17" s="77"/>
      <c r="K17" s="77"/>
      <c r="L17" s="26">
        <v>6.5</v>
      </c>
      <c r="M17" s="78"/>
      <c r="N17" s="78">
        <f t="shared" si="1"/>
        <v>0</v>
      </c>
      <c r="O17" s="111">
        <v>6.3</v>
      </c>
      <c r="P17" s="112">
        <v>6.7</v>
      </c>
      <c r="Q17" s="50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6">
        <v>6.5</v>
      </c>
      <c r="M18" s="78"/>
      <c r="N18" s="78">
        <f t="shared" si="1"/>
        <v>0</v>
      </c>
      <c r="O18" s="111">
        <v>6.3</v>
      </c>
      <c r="P18" s="112">
        <v>6.7</v>
      </c>
      <c r="Q18" s="50">
        <f t="shared" si="2"/>
        <v>0</v>
      </c>
      <c r="R18" s="51"/>
    </row>
    <row r="19" ht="15.95" customHeight="1" spans="1:18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6">
        <v>6.5</v>
      </c>
      <c r="M19" s="78"/>
      <c r="N19" s="78">
        <f t="shared" si="1"/>
        <v>0</v>
      </c>
      <c r="O19" s="111">
        <v>6.3</v>
      </c>
      <c r="P19" s="112">
        <v>6.7</v>
      </c>
      <c r="Q19" s="50">
        <f t="shared" si="2"/>
        <v>0</v>
      </c>
      <c r="R19" s="51"/>
    </row>
    <row r="20" ht="15.95" customHeight="1" spans="1:18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26">
        <v>6.5</v>
      </c>
      <c r="M20" s="78"/>
      <c r="N20" s="78">
        <f t="shared" si="1"/>
        <v>0</v>
      </c>
      <c r="O20" s="111">
        <v>6.3</v>
      </c>
      <c r="P20" s="112">
        <v>6.7</v>
      </c>
      <c r="Q20" s="50">
        <f t="shared" si="2"/>
        <v>0</v>
      </c>
      <c r="R20" s="51"/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R21"/>
  <sheetViews>
    <sheetView zoomScale="76" zoomScaleNormal="76" workbookViewId="0">
      <selection activeCell="X40" sqref="X40"/>
    </sheetView>
  </sheetViews>
  <sheetFormatPr defaultColWidth="9" defaultRowHeight="13.2"/>
  <cols>
    <col min="1" max="1" width="3.75" style="11" customWidth="1"/>
    <col min="2" max="2" width="7.75" style="11" customWidth="1"/>
    <col min="3" max="3" width="9" style="11"/>
    <col min="4" max="4" width="8.75" style="11" customWidth="1"/>
    <col min="5" max="5" width="9.87962962962963" style="11" customWidth="1"/>
    <col min="6" max="6" width="9.5" style="11" customWidth="1"/>
    <col min="7" max="8" width="8.75" style="11" customWidth="1"/>
    <col min="9" max="9" width="8.5" style="11" customWidth="1"/>
    <col min="10" max="10" width="8.62962962962963" style="11" customWidth="1"/>
    <col min="11" max="11" width="9.37962962962963" style="11" customWidth="1"/>
    <col min="12" max="12" width="6.87962962962963" style="11" customWidth="1"/>
    <col min="13" max="13" width="10.8796296296296" style="11" customWidth="1"/>
    <col min="14" max="14" width="8.62962962962963" style="11" customWidth="1"/>
    <col min="15" max="16" width="2.62962962962963" style="11" customWidth="1"/>
    <col min="17" max="16384" width="9" style="11"/>
  </cols>
  <sheetData>
    <row r="1" ht="20.1" customHeight="1" spans="6:6">
      <c r="F1" s="13" t="s">
        <v>32</v>
      </c>
    </row>
    <row r="2" ht="15.95" customHeight="1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66" t="s">
        <v>80</v>
      </c>
      <c r="O2" s="109" t="s">
        <v>81</v>
      </c>
      <c r="P2" s="110" t="s">
        <v>82</v>
      </c>
      <c r="Q2" s="47" t="s">
        <v>83</v>
      </c>
    </row>
    <row r="3" ht="15.95" customHeight="1" spans="1:17">
      <c r="A3" s="21">
        <v>11</v>
      </c>
      <c r="B3" s="71"/>
      <c r="C3" s="72">
        <v>4.00666666666667</v>
      </c>
      <c r="D3" s="73">
        <v>3.96071428571429</v>
      </c>
      <c r="E3" s="74"/>
      <c r="F3" s="71"/>
      <c r="G3" s="71"/>
      <c r="H3" s="71"/>
      <c r="I3" s="71"/>
      <c r="J3" s="71"/>
      <c r="K3" s="71"/>
      <c r="L3" s="26">
        <v>4</v>
      </c>
      <c r="M3" s="78">
        <f t="shared" ref="M3:M8" si="0">AVERAGE(B3:K3)</f>
        <v>3.98369047619048</v>
      </c>
      <c r="N3" s="78">
        <f t="shared" ref="N3:N20" si="1">MAX(B3:K3)-MIN(B3:K3)</f>
        <v>0.0459523809523819</v>
      </c>
      <c r="O3" s="111">
        <v>3.8</v>
      </c>
      <c r="P3" s="112">
        <v>4.2</v>
      </c>
      <c r="Q3" s="50">
        <f>M3/M3*100</f>
        <v>100</v>
      </c>
    </row>
    <row r="4" ht="15.95" customHeight="1" spans="1:17">
      <c r="A4" s="21">
        <v>12</v>
      </c>
      <c r="B4" s="72">
        <v>4.009</v>
      </c>
      <c r="C4" s="72">
        <v>4.00662337662338</v>
      </c>
      <c r="D4" s="73">
        <v>3.93176470588235</v>
      </c>
      <c r="E4" s="73">
        <v>3.982</v>
      </c>
      <c r="F4" s="72"/>
      <c r="G4" s="72">
        <v>3.91735294117647</v>
      </c>
      <c r="H4" s="72">
        <v>4.025</v>
      </c>
      <c r="I4" s="72"/>
      <c r="J4" s="72">
        <v>4</v>
      </c>
      <c r="K4" s="72"/>
      <c r="L4" s="26">
        <v>4</v>
      </c>
      <c r="M4" s="78">
        <f t="shared" si="0"/>
        <v>3.98167728909746</v>
      </c>
      <c r="N4" s="78">
        <f t="shared" si="1"/>
        <v>0.10764705882353</v>
      </c>
      <c r="O4" s="111">
        <v>3.8</v>
      </c>
      <c r="P4" s="112">
        <v>4.2</v>
      </c>
      <c r="Q4" s="50">
        <f t="shared" ref="Q4:Q20" si="2">M4/M$3*100</f>
        <v>99.9494642692485</v>
      </c>
    </row>
    <row r="5" ht="15.95" customHeight="1" spans="1:17">
      <c r="A5" s="21">
        <v>1</v>
      </c>
      <c r="B5" s="72">
        <v>4.0205</v>
      </c>
      <c r="C5" s="72">
        <v>3.99641025641026</v>
      </c>
      <c r="D5" s="73">
        <v>3.92210526315789</v>
      </c>
      <c r="E5" s="73">
        <v>3.973</v>
      </c>
      <c r="F5" s="72">
        <v>3.9</v>
      </c>
      <c r="G5" s="72">
        <v>3.90147619047619</v>
      </c>
      <c r="H5" s="72">
        <v>4.023</v>
      </c>
      <c r="I5" s="72">
        <v>4</v>
      </c>
      <c r="J5" s="72">
        <v>3.98</v>
      </c>
      <c r="K5" s="72">
        <v>4.03571428571429</v>
      </c>
      <c r="L5" s="26">
        <v>4</v>
      </c>
      <c r="M5" s="78">
        <f t="shared" si="0"/>
        <v>3.97522059957586</v>
      </c>
      <c r="N5" s="78">
        <f t="shared" si="1"/>
        <v>0.135714285714287</v>
      </c>
      <c r="O5" s="111">
        <v>3.8</v>
      </c>
      <c r="P5" s="112">
        <v>4.2</v>
      </c>
      <c r="Q5" s="50">
        <f t="shared" si="2"/>
        <v>99.7873861770829</v>
      </c>
    </row>
    <row r="6" ht="15.95" customHeight="1" spans="1:17">
      <c r="A6" s="21">
        <v>2</v>
      </c>
      <c r="B6" s="72">
        <v>4.00833333333333</v>
      </c>
      <c r="C6" s="72">
        <v>3.97594936708861</v>
      </c>
      <c r="D6" s="73">
        <v>3.92611111111111</v>
      </c>
      <c r="E6" s="73">
        <v>3.986</v>
      </c>
      <c r="F6" s="72">
        <v>3.95454545454545</v>
      </c>
      <c r="G6" s="72">
        <v>3.907</v>
      </c>
      <c r="H6" s="72">
        <v>4.01</v>
      </c>
      <c r="I6" s="72">
        <v>4.05</v>
      </c>
      <c r="J6" s="72">
        <v>3.96</v>
      </c>
      <c r="K6" s="72">
        <v>4.05384615384615</v>
      </c>
      <c r="L6" s="26">
        <v>4</v>
      </c>
      <c r="M6" s="78">
        <f t="shared" si="0"/>
        <v>3.98317854199247</v>
      </c>
      <c r="N6" s="78">
        <f t="shared" si="1"/>
        <v>0.146846153846154</v>
      </c>
      <c r="O6" s="111">
        <v>3.8</v>
      </c>
      <c r="P6" s="112">
        <v>4.2</v>
      </c>
      <c r="Q6" s="50">
        <f t="shared" si="2"/>
        <v>99.9871492476368</v>
      </c>
    </row>
    <row r="7" ht="15.95" customHeight="1" spans="1:17">
      <c r="A7" s="21">
        <v>3</v>
      </c>
      <c r="B7" s="72">
        <v>4.00611111111111</v>
      </c>
      <c r="C7" s="72">
        <v>3.97717391304348</v>
      </c>
      <c r="D7" s="73">
        <v>3.958125</v>
      </c>
      <c r="E7" s="73">
        <v>4.008</v>
      </c>
      <c r="F7" s="72">
        <v>3.96923076923077</v>
      </c>
      <c r="G7" s="72">
        <v>3.905125</v>
      </c>
      <c r="H7" s="72">
        <v>3.99</v>
      </c>
      <c r="I7" s="72">
        <v>4.05</v>
      </c>
      <c r="J7" s="72">
        <v>3.95</v>
      </c>
      <c r="K7" s="72">
        <v>4.05714285714286</v>
      </c>
      <c r="L7" s="26">
        <v>4</v>
      </c>
      <c r="M7" s="78">
        <f t="shared" si="0"/>
        <v>3.98709086505282</v>
      </c>
      <c r="N7" s="78">
        <f t="shared" si="1"/>
        <v>0.152017857142858</v>
      </c>
      <c r="O7" s="111">
        <v>3.8</v>
      </c>
      <c r="P7" s="112">
        <v>4.2</v>
      </c>
      <c r="Q7" s="50">
        <f t="shared" si="2"/>
        <v>100.085357757654</v>
      </c>
    </row>
    <row r="8" ht="15.95" customHeight="1" spans="1:17">
      <c r="A8" s="21">
        <v>4</v>
      </c>
      <c r="B8" s="72">
        <v>4.01272727272727</v>
      </c>
      <c r="C8" s="72">
        <v>3.97710526315789</v>
      </c>
      <c r="D8" s="73">
        <v>3.98888888888889</v>
      </c>
      <c r="E8" s="75">
        <v>3.993</v>
      </c>
      <c r="F8" s="76"/>
      <c r="G8" s="72">
        <v>3.93604166666667</v>
      </c>
      <c r="H8" s="72">
        <v>3.991</v>
      </c>
      <c r="I8" s="72">
        <v>4.05</v>
      </c>
      <c r="J8" s="72">
        <v>3.95</v>
      </c>
      <c r="K8" s="72">
        <v>4</v>
      </c>
      <c r="L8" s="26">
        <v>4</v>
      </c>
      <c r="M8" s="78">
        <f t="shared" si="0"/>
        <v>3.98875145460453</v>
      </c>
      <c r="N8" s="78">
        <f t="shared" si="1"/>
        <v>0.113958333333333</v>
      </c>
      <c r="O8" s="111">
        <v>3.8</v>
      </c>
      <c r="P8" s="112">
        <v>4.2</v>
      </c>
      <c r="Q8" s="50">
        <f t="shared" si="2"/>
        <v>100.127042460861</v>
      </c>
    </row>
    <row r="9" ht="15.95" customHeight="1" spans="1:17">
      <c r="A9" s="21">
        <v>5</v>
      </c>
      <c r="B9" s="77"/>
      <c r="C9" s="77"/>
      <c r="D9" s="78"/>
      <c r="E9" s="78"/>
      <c r="F9" s="77"/>
      <c r="G9" s="77"/>
      <c r="H9" s="77"/>
      <c r="I9" s="77"/>
      <c r="J9" s="77"/>
      <c r="K9" s="77"/>
      <c r="L9" s="26">
        <v>4</v>
      </c>
      <c r="M9" s="78"/>
      <c r="N9" s="78">
        <f t="shared" si="1"/>
        <v>0</v>
      </c>
      <c r="O9" s="111">
        <v>3.8</v>
      </c>
      <c r="P9" s="112">
        <v>4.2</v>
      </c>
      <c r="Q9" s="50">
        <f t="shared" si="2"/>
        <v>0</v>
      </c>
    </row>
    <row r="10" ht="15.95" customHeight="1" spans="1:17">
      <c r="A10" s="21">
        <v>6</v>
      </c>
      <c r="B10" s="77"/>
      <c r="C10" s="77"/>
      <c r="D10" s="78"/>
      <c r="E10" s="78"/>
      <c r="F10" s="77"/>
      <c r="G10" s="77"/>
      <c r="H10" s="77"/>
      <c r="I10" s="77"/>
      <c r="J10" s="77"/>
      <c r="K10" s="77"/>
      <c r="L10" s="26">
        <v>4</v>
      </c>
      <c r="M10" s="78"/>
      <c r="N10" s="78">
        <f t="shared" si="1"/>
        <v>0</v>
      </c>
      <c r="O10" s="111">
        <v>3.8</v>
      </c>
      <c r="P10" s="112">
        <v>4.2</v>
      </c>
      <c r="Q10" s="50">
        <f t="shared" si="2"/>
        <v>0</v>
      </c>
    </row>
    <row r="11" ht="15.95" customHeight="1" spans="1:17">
      <c r="A11" s="21">
        <v>7</v>
      </c>
      <c r="B11" s="77"/>
      <c r="C11" s="77"/>
      <c r="D11" s="78"/>
      <c r="E11" s="78"/>
      <c r="F11" s="77"/>
      <c r="G11" s="77"/>
      <c r="H11" s="79"/>
      <c r="I11" s="77"/>
      <c r="J11" s="77"/>
      <c r="K11" s="77"/>
      <c r="L11" s="26">
        <v>4</v>
      </c>
      <c r="M11" s="78"/>
      <c r="N11" s="78">
        <f t="shared" si="1"/>
        <v>0</v>
      </c>
      <c r="O11" s="111">
        <v>3.8</v>
      </c>
      <c r="P11" s="112">
        <v>4.2</v>
      </c>
      <c r="Q11" s="50">
        <f t="shared" si="2"/>
        <v>0</v>
      </c>
    </row>
    <row r="12" ht="15.95" customHeight="1" spans="1:17">
      <c r="A12" s="21">
        <v>8</v>
      </c>
      <c r="B12" s="77"/>
      <c r="C12" s="77"/>
      <c r="D12" s="78"/>
      <c r="E12" s="78"/>
      <c r="F12" s="77"/>
      <c r="G12" s="77"/>
      <c r="H12" s="79"/>
      <c r="I12" s="77"/>
      <c r="J12" s="77"/>
      <c r="K12" s="77"/>
      <c r="L12" s="26">
        <v>4</v>
      </c>
      <c r="M12" s="78"/>
      <c r="N12" s="78">
        <f t="shared" si="1"/>
        <v>0</v>
      </c>
      <c r="O12" s="111">
        <v>3.8</v>
      </c>
      <c r="P12" s="112">
        <v>4.2</v>
      </c>
      <c r="Q12" s="50">
        <f t="shared" si="2"/>
        <v>0</v>
      </c>
    </row>
    <row r="13" ht="15.95" customHeight="1" spans="1:17">
      <c r="A13" s="21">
        <v>9</v>
      </c>
      <c r="B13" s="77"/>
      <c r="C13" s="77"/>
      <c r="D13" s="78"/>
      <c r="E13" s="78"/>
      <c r="F13" s="77"/>
      <c r="G13" s="77"/>
      <c r="H13" s="77"/>
      <c r="I13" s="77"/>
      <c r="J13" s="77"/>
      <c r="K13" s="77"/>
      <c r="L13" s="26">
        <v>4</v>
      </c>
      <c r="M13" s="78"/>
      <c r="N13" s="78">
        <f t="shared" si="1"/>
        <v>0</v>
      </c>
      <c r="O13" s="111">
        <v>3.8</v>
      </c>
      <c r="P13" s="112">
        <v>4.2</v>
      </c>
      <c r="Q13" s="50">
        <f t="shared" si="2"/>
        <v>0</v>
      </c>
    </row>
    <row r="14" ht="15.95" customHeight="1" spans="1:17">
      <c r="A14" s="21">
        <v>10</v>
      </c>
      <c r="B14" s="77"/>
      <c r="C14" s="77"/>
      <c r="D14" s="78"/>
      <c r="E14" s="78"/>
      <c r="F14" s="77"/>
      <c r="G14" s="79"/>
      <c r="H14" s="77"/>
      <c r="I14" s="77"/>
      <c r="J14" s="77"/>
      <c r="K14" s="77"/>
      <c r="L14" s="26">
        <v>4</v>
      </c>
      <c r="M14" s="78"/>
      <c r="N14" s="78">
        <f t="shared" si="1"/>
        <v>0</v>
      </c>
      <c r="O14" s="111">
        <v>3.8</v>
      </c>
      <c r="P14" s="112">
        <v>4.2</v>
      </c>
      <c r="Q14" s="50">
        <f t="shared" si="2"/>
        <v>0</v>
      </c>
    </row>
    <row r="15" ht="15.95" customHeight="1" spans="1:18">
      <c r="A15" s="21">
        <v>11</v>
      </c>
      <c r="B15" s="77"/>
      <c r="C15" s="77"/>
      <c r="D15" s="78"/>
      <c r="E15" s="78"/>
      <c r="F15" s="77"/>
      <c r="G15" s="77"/>
      <c r="H15" s="77"/>
      <c r="I15" s="77"/>
      <c r="J15" s="77"/>
      <c r="K15" s="77"/>
      <c r="L15" s="26">
        <v>4</v>
      </c>
      <c r="M15" s="78"/>
      <c r="N15" s="78">
        <f t="shared" si="1"/>
        <v>0</v>
      </c>
      <c r="O15" s="111">
        <v>3.8</v>
      </c>
      <c r="P15" s="112">
        <v>4.2</v>
      </c>
      <c r="Q15" s="50">
        <f t="shared" si="2"/>
        <v>0</v>
      </c>
      <c r="R15" s="51"/>
    </row>
    <row r="16" ht="15.95" customHeight="1" spans="1:18">
      <c r="A16" s="21">
        <v>12</v>
      </c>
      <c r="B16" s="77"/>
      <c r="C16" s="77"/>
      <c r="D16" s="80"/>
      <c r="E16" s="78"/>
      <c r="F16" s="77"/>
      <c r="G16" s="77"/>
      <c r="H16" s="77"/>
      <c r="I16" s="77"/>
      <c r="J16" s="77"/>
      <c r="K16" s="77"/>
      <c r="L16" s="26">
        <v>4</v>
      </c>
      <c r="M16" s="78"/>
      <c r="N16" s="78">
        <f t="shared" si="1"/>
        <v>0</v>
      </c>
      <c r="O16" s="111">
        <v>3.8</v>
      </c>
      <c r="P16" s="112">
        <v>4.2</v>
      </c>
      <c r="Q16" s="50">
        <f t="shared" si="2"/>
        <v>0</v>
      </c>
      <c r="R16" s="51"/>
    </row>
    <row r="17" ht="15.95" customHeight="1" spans="1:18">
      <c r="A17" s="21">
        <v>1</v>
      </c>
      <c r="B17" s="77"/>
      <c r="C17" s="77"/>
      <c r="D17" s="80"/>
      <c r="E17" s="78"/>
      <c r="F17" s="77"/>
      <c r="G17" s="77"/>
      <c r="H17" s="77"/>
      <c r="I17" s="77"/>
      <c r="J17" s="77"/>
      <c r="K17" s="77"/>
      <c r="L17" s="26">
        <v>4</v>
      </c>
      <c r="M17" s="78"/>
      <c r="N17" s="78">
        <f t="shared" si="1"/>
        <v>0</v>
      </c>
      <c r="O17" s="111">
        <v>3.8</v>
      </c>
      <c r="P17" s="112">
        <v>4.2</v>
      </c>
      <c r="Q17" s="50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6">
        <v>4</v>
      </c>
      <c r="M18" s="78"/>
      <c r="N18" s="78">
        <f t="shared" si="1"/>
        <v>0</v>
      </c>
      <c r="O18" s="111">
        <v>3.8</v>
      </c>
      <c r="P18" s="112">
        <v>4.2</v>
      </c>
      <c r="Q18" s="50">
        <f t="shared" si="2"/>
        <v>0</v>
      </c>
      <c r="R18" s="51"/>
    </row>
    <row r="19" ht="15.95" customHeight="1" spans="1:18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6">
        <v>4</v>
      </c>
      <c r="M19" s="78"/>
      <c r="N19" s="78">
        <f t="shared" si="1"/>
        <v>0</v>
      </c>
      <c r="O19" s="111">
        <v>3.8</v>
      </c>
      <c r="P19" s="112">
        <v>4.2</v>
      </c>
      <c r="Q19" s="50">
        <f t="shared" si="2"/>
        <v>0</v>
      </c>
      <c r="R19" s="51"/>
    </row>
    <row r="20" ht="15.95" customHeight="1" spans="1:18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26">
        <v>4</v>
      </c>
      <c r="M20" s="78"/>
      <c r="N20" s="78">
        <f t="shared" si="1"/>
        <v>0</v>
      </c>
      <c r="O20" s="111">
        <v>3.8</v>
      </c>
      <c r="P20" s="112">
        <v>4.2</v>
      </c>
      <c r="Q20" s="50">
        <f t="shared" si="2"/>
        <v>0</v>
      </c>
      <c r="R20" s="51"/>
    </row>
    <row r="21" ht="18.6" spans="12:12">
      <c r="L21" s="26">
        <v>4.2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R20"/>
  <sheetViews>
    <sheetView zoomScale="76" zoomScaleNormal="76" workbookViewId="0">
      <selection activeCell="X40" sqref="X40"/>
    </sheetView>
  </sheetViews>
  <sheetFormatPr defaultColWidth="9" defaultRowHeight="13.2"/>
  <cols>
    <col min="1" max="1" width="3.75" style="11" customWidth="1"/>
    <col min="2" max="2" width="9.5" style="11" customWidth="1"/>
    <col min="3" max="3" width="10.6296296296296" style="11" customWidth="1"/>
    <col min="4" max="4" width="9.75" style="11" customWidth="1"/>
    <col min="5" max="5" width="10.5" style="11" customWidth="1"/>
    <col min="6" max="6" width="9.5" style="11" customWidth="1"/>
    <col min="7" max="7" width="10.25" style="11" customWidth="1"/>
    <col min="8" max="8" width="9.87962962962963" style="11" customWidth="1"/>
    <col min="9" max="9" width="10.6296296296296" style="11" customWidth="1"/>
    <col min="10" max="10" width="9.87962962962963" style="11" customWidth="1"/>
    <col min="11" max="11" width="10.5" style="11" customWidth="1"/>
    <col min="12" max="12" width="8.37962962962963" style="12" customWidth="1"/>
    <col min="13" max="13" width="9.87962962962963" style="12" customWidth="1"/>
    <col min="14" max="14" width="10" style="12" customWidth="1"/>
    <col min="15" max="16" width="2.62962962962963" style="12" customWidth="1"/>
    <col min="17" max="17" width="10.1296296296296" style="11" customWidth="1"/>
    <col min="18" max="16384" width="9" style="11"/>
  </cols>
  <sheetData>
    <row r="1" ht="20.1" customHeight="1" spans="6:6">
      <c r="F1" s="13" t="s">
        <v>35</v>
      </c>
    </row>
    <row r="2" ht="16.2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66" t="s">
        <v>80</v>
      </c>
      <c r="O2" s="48" t="s">
        <v>81</v>
      </c>
      <c r="P2" s="49" t="s">
        <v>82</v>
      </c>
      <c r="Q2" s="47" t="s">
        <v>83</v>
      </c>
    </row>
    <row r="3" ht="15.95" customHeight="1" spans="1:17">
      <c r="A3" s="21">
        <v>11</v>
      </c>
      <c r="B3" s="97"/>
      <c r="C3" s="98">
        <v>2.03</v>
      </c>
      <c r="D3" s="99">
        <v>2.10778571428571</v>
      </c>
      <c r="E3" s="100"/>
      <c r="F3" s="97"/>
      <c r="G3" s="97"/>
      <c r="H3" s="97"/>
      <c r="I3" s="97"/>
      <c r="J3" s="97"/>
      <c r="K3" s="97"/>
      <c r="L3" s="77">
        <v>2.09</v>
      </c>
      <c r="M3" s="103">
        <f t="shared" ref="M3:M8" si="0">AVERAGE(B3:K3)</f>
        <v>2.06889285714286</v>
      </c>
      <c r="N3" s="103">
        <f t="shared" ref="N3:N20" si="1">MAX(B3:K3)-MIN(B3:K3)</f>
        <v>0.0777857142857146</v>
      </c>
      <c r="O3" s="48">
        <v>1.89</v>
      </c>
      <c r="P3" s="49">
        <v>2.29</v>
      </c>
      <c r="Q3" s="50">
        <f>M3/M3*100</f>
        <v>100</v>
      </c>
    </row>
    <row r="4" ht="15.95" customHeight="1" spans="1:17">
      <c r="A4" s="21">
        <v>12</v>
      </c>
      <c r="B4" s="98">
        <v>2.111</v>
      </c>
      <c r="C4" s="98">
        <v>2.07973684210526</v>
      </c>
      <c r="D4" s="99">
        <v>2.11125</v>
      </c>
      <c r="E4" s="99">
        <v>2.003</v>
      </c>
      <c r="F4" s="98"/>
      <c r="G4" s="98">
        <v>2.12994117647059</v>
      </c>
      <c r="H4" s="98">
        <v>2.141</v>
      </c>
      <c r="I4" s="98"/>
      <c r="J4" s="98">
        <v>2.1</v>
      </c>
      <c r="K4" s="98"/>
      <c r="L4" s="77">
        <v>2.09</v>
      </c>
      <c r="M4" s="103">
        <f t="shared" si="0"/>
        <v>2.09656114551084</v>
      </c>
      <c r="N4" s="103">
        <f t="shared" si="1"/>
        <v>0.138</v>
      </c>
      <c r="O4" s="48">
        <v>1.89</v>
      </c>
      <c r="P4" s="49">
        <v>2.29</v>
      </c>
      <c r="Q4" s="50">
        <f t="shared" ref="Q4:Q20" si="2">M4/M$3*100</f>
        <v>101.337347570825</v>
      </c>
    </row>
    <row r="5" ht="15.95" customHeight="1" spans="1:17">
      <c r="A5" s="21">
        <v>1</v>
      </c>
      <c r="B5" s="98">
        <v>2.122</v>
      </c>
      <c r="C5" s="98">
        <v>2.07626506024096</v>
      </c>
      <c r="D5" s="99">
        <v>2.12871428571429</v>
      </c>
      <c r="E5" s="99">
        <v>2.041</v>
      </c>
      <c r="F5" s="98">
        <v>2.13</v>
      </c>
      <c r="G5" s="98">
        <v>2.12533333333333</v>
      </c>
      <c r="H5" s="98">
        <v>2.129</v>
      </c>
      <c r="I5" s="98">
        <v>2.06</v>
      </c>
      <c r="J5" s="98">
        <v>2.13</v>
      </c>
      <c r="K5" s="98">
        <v>2.06457142857143</v>
      </c>
      <c r="L5" s="77">
        <v>2.09</v>
      </c>
      <c r="M5" s="103">
        <f t="shared" si="0"/>
        <v>2.100688410786</v>
      </c>
      <c r="N5" s="103">
        <f t="shared" si="1"/>
        <v>0.089</v>
      </c>
      <c r="O5" s="48">
        <v>1.89</v>
      </c>
      <c r="P5" s="49">
        <v>2.29</v>
      </c>
      <c r="Q5" s="50">
        <f t="shared" si="2"/>
        <v>101.536839065076</v>
      </c>
    </row>
    <row r="6" ht="15.95" customHeight="1" spans="1:17">
      <c r="A6" s="21">
        <v>2</v>
      </c>
      <c r="B6" s="98">
        <v>2.09944444444444</v>
      </c>
      <c r="C6" s="98">
        <v>2.03512820512821</v>
      </c>
      <c r="D6" s="99">
        <v>2.106875</v>
      </c>
      <c r="E6" s="99">
        <v>2.025</v>
      </c>
      <c r="F6" s="98">
        <v>2.07454545454545</v>
      </c>
      <c r="G6" s="98">
        <v>2.10395833333333</v>
      </c>
      <c r="H6" s="98">
        <v>2.181</v>
      </c>
      <c r="I6" s="98">
        <v>2.06</v>
      </c>
      <c r="J6" s="98">
        <v>2.04</v>
      </c>
      <c r="K6" s="98">
        <v>2.07607692307692</v>
      </c>
      <c r="L6" s="77">
        <v>2.09</v>
      </c>
      <c r="M6" s="103">
        <f t="shared" si="0"/>
        <v>2.08020283605284</v>
      </c>
      <c r="N6" s="103">
        <f t="shared" si="1"/>
        <v>0.156</v>
      </c>
      <c r="O6" s="48">
        <v>1.89</v>
      </c>
      <c r="P6" s="49">
        <v>2.29</v>
      </c>
      <c r="Q6" s="50">
        <f t="shared" si="2"/>
        <v>100.546668179115</v>
      </c>
    </row>
    <row r="7" ht="15.95" customHeight="1" spans="1:17">
      <c r="A7" s="21">
        <v>3</v>
      </c>
      <c r="B7" s="98">
        <v>2.10666666666667</v>
      </c>
      <c r="C7" s="98">
        <v>2.00401785714286</v>
      </c>
      <c r="D7" s="99">
        <v>2.097</v>
      </c>
      <c r="E7" s="62">
        <v>2.023</v>
      </c>
      <c r="F7" s="98">
        <v>1.98923076923077</v>
      </c>
      <c r="G7" s="98">
        <v>2.106375</v>
      </c>
      <c r="H7" s="98">
        <v>2.167</v>
      </c>
      <c r="I7" s="98">
        <v>2.07</v>
      </c>
      <c r="J7" s="98">
        <v>2.05</v>
      </c>
      <c r="K7" s="98">
        <v>2.13842857142857</v>
      </c>
      <c r="L7" s="77">
        <v>2.09</v>
      </c>
      <c r="M7" s="103">
        <f t="shared" si="0"/>
        <v>2.07517188644689</v>
      </c>
      <c r="N7" s="103">
        <f t="shared" si="1"/>
        <v>0.177769230769231</v>
      </c>
      <c r="O7" s="48">
        <v>1.89</v>
      </c>
      <c r="P7" s="49">
        <v>2.29</v>
      </c>
      <c r="Q7" s="50">
        <f t="shared" si="2"/>
        <v>100.30349707489</v>
      </c>
    </row>
    <row r="8" ht="15.95" customHeight="1" spans="1:17">
      <c r="A8" s="21">
        <v>4</v>
      </c>
      <c r="B8" s="98">
        <v>2.09454545454545</v>
      </c>
      <c r="C8" s="98">
        <v>2.03871794871795</v>
      </c>
      <c r="D8" s="99">
        <v>2.08777777777778</v>
      </c>
      <c r="E8" s="99">
        <v>2.044</v>
      </c>
      <c r="F8" s="101"/>
      <c r="G8" s="98">
        <v>2.11025</v>
      </c>
      <c r="H8" s="98">
        <v>2.12</v>
      </c>
      <c r="I8" s="98">
        <v>2.07</v>
      </c>
      <c r="J8" s="98">
        <v>2.07</v>
      </c>
      <c r="K8" s="98">
        <v>2.06035714285714</v>
      </c>
      <c r="L8" s="77">
        <v>2.09</v>
      </c>
      <c r="M8" s="103">
        <f t="shared" si="0"/>
        <v>2.07729425821092</v>
      </c>
      <c r="N8" s="103">
        <f t="shared" si="1"/>
        <v>0.0812820512820509</v>
      </c>
      <c r="O8" s="48">
        <v>1.89</v>
      </c>
      <c r="P8" s="49">
        <v>2.29</v>
      </c>
      <c r="Q8" s="50">
        <f t="shared" si="2"/>
        <v>100.406081979502</v>
      </c>
    </row>
    <row r="9" ht="15.95" customHeight="1" spans="1:17">
      <c r="A9" s="21">
        <v>5</v>
      </c>
      <c r="B9" s="102"/>
      <c r="C9" s="102"/>
      <c r="D9" s="103"/>
      <c r="E9" s="103"/>
      <c r="F9" s="102"/>
      <c r="G9" s="102"/>
      <c r="H9" s="102"/>
      <c r="I9" s="102"/>
      <c r="J9" s="102"/>
      <c r="K9" s="102"/>
      <c r="L9" s="77">
        <v>2.09</v>
      </c>
      <c r="M9" s="103"/>
      <c r="N9" s="103">
        <f t="shared" si="1"/>
        <v>0</v>
      </c>
      <c r="O9" s="48">
        <v>1.89</v>
      </c>
      <c r="P9" s="49">
        <v>2.29</v>
      </c>
      <c r="Q9" s="50">
        <f t="shared" si="2"/>
        <v>0</v>
      </c>
    </row>
    <row r="10" ht="15.95" customHeight="1" spans="1:17">
      <c r="A10" s="21">
        <v>6</v>
      </c>
      <c r="B10" s="102"/>
      <c r="C10" s="102"/>
      <c r="D10" s="103"/>
      <c r="E10" s="103"/>
      <c r="F10" s="102"/>
      <c r="G10" s="102"/>
      <c r="H10" s="102"/>
      <c r="I10" s="102"/>
      <c r="J10" s="102"/>
      <c r="K10" s="102"/>
      <c r="L10" s="77">
        <v>2.09</v>
      </c>
      <c r="M10" s="103"/>
      <c r="N10" s="103">
        <f t="shared" si="1"/>
        <v>0</v>
      </c>
      <c r="O10" s="48">
        <v>1.89</v>
      </c>
      <c r="P10" s="49">
        <v>2.29</v>
      </c>
      <c r="Q10" s="50">
        <f t="shared" si="2"/>
        <v>0</v>
      </c>
    </row>
    <row r="11" ht="15.95" customHeight="1" spans="1:17">
      <c r="A11" s="21">
        <v>7</v>
      </c>
      <c r="B11" s="102"/>
      <c r="C11" s="102"/>
      <c r="D11" s="103"/>
      <c r="E11" s="103"/>
      <c r="F11" s="102"/>
      <c r="G11" s="102"/>
      <c r="H11" s="102"/>
      <c r="I11" s="102"/>
      <c r="J11" s="102"/>
      <c r="K11" s="102"/>
      <c r="L11" s="77">
        <v>2.09</v>
      </c>
      <c r="M11" s="103"/>
      <c r="N11" s="103">
        <f t="shared" si="1"/>
        <v>0</v>
      </c>
      <c r="O11" s="48">
        <v>1.89</v>
      </c>
      <c r="P11" s="49">
        <v>2.29</v>
      </c>
      <c r="Q11" s="50">
        <f t="shared" si="2"/>
        <v>0</v>
      </c>
    </row>
    <row r="12" ht="15.95" customHeight="1" spans="1:17">
      <c r="A12" s="21">
        <v>8</v>
      </c>
      <c r="B12" s="102"/>
      <c r="C12" s="102"/>
      <c r="D12" s="103"/>
      <c r="E12" s="103"/>
      <c r="F12" s="102"/>
      <c r="G12" s="102"/>
      <c r="H12" s="102"/>
      <c r="I12" s="102"/>
      <c r="J12" s="102"/>
      <c r="K12" s="102"/>
      <c r="L12" s="77">
        <v>2.09</v>
      </c>
      <c r="M12" s="103"/>
      <c r="N12" s="103">
        <f t="shared" si="1"/>
        <v>0</v>
      </c>
      <c r="O12" s="48">
        <v>1.89</v>
      </c>
      <c r="P12" s="49">
        <v>2.29</v>
      </c>
      <c r="Q12" s="50">
        <f t="shared" si="2"/>
        <v>0</v>
      </c>
    </row>
    <row r="13" ht="15.95" customHeight="1" spans="1:17">
      <c r="A13" s="21">
        <v>9</v>
      </c>
      <c r="B13" s="102"/>
      <c r="C13" s="102"/>
      <c r="D13" s="103"/>
      <c r="E13" s="103"/>
      <c r="F13" s="102"/>
      <c r="G13" s="102"/>
      <c r="H13" s="102"/>
      <c r="I13" s="102"/>
      <c r="J13" s="102"/>
      <c r="K13" s="102"/>
      <c r="L13" s="77">
        <v>2.09</v>
      </c>
      <c r="M13" s="103"/>
      <c r="N13" s="103">
        <f t="shared" si="1"/>
        <v>0</v>
      </c>
      <c r="O13" s="48">
        <v>1.89</v>
      </c>
      <c r="P13" s="49">
        <v>2.29</v>
      </c>
      <c r="Q13" s="50">
        <f t="shared" si="2"/>
        <v>0</v>
      </c>
    </row>
    <row r="14" ht="15.95" customHeight="1" spans="1:17">
      <c r="A14" s="21">
        <v>10</v>
      </c>
      <c r="B14" s="102"/>
      <c r="C14" s="102"/>
      <c r="D14" s="103"/>
      <c r="E14" s="103"/>
      <c r="F14" s="102"/>
      <c r="G14" s="108"/>
      <c r="H14" s="102"/>
      <c r="I14" s="102"/>
      <c r="J14" s="102"/>
      <c r="K14" s="102"/>
      <c r="L14" s="77">
        <v>2.09</v>
      </c>
      <c r="M14" s="103"/>
      <c r="N14" s="103">
        <f t="shared" si="1"/>
        <v>0</v>
      </c>
      <c r="O14" s="48">
        <v>1.89</v>
      </c>
      <c r="P14" s="49">
        <v>2.29</v>
      </c>
      <c r="Q14" s="50">
        <f t="shared" si="2"/>
        <v>0</v>
      </c>
    </row>
    <row r="15" ht="15.95" customHeight="1" spans="1:18">
      <c r="A15" s="21">
        <v>11</v>
      </c>
      <c r="B15" s="102"/>
      <c r="C15" s="102"/>
      <c r="D15" s="103"/>
      <c r="E15" s="103"/>
      <c r="F15" s="102"/>
      <c r="G15" s="102"/>
      <c r="H15" s="102"/>
      <c r="I15" s="102"/>
      <c r="J15" s="102"/>
      <c r="K15" s="102"/>
      <c r="L15" s="77">
        <v>2.09</v>
      </c>
      <c r="M15" s="103"/>
      <c r="N15" s="103">
        <f t="shared" si="1"/>
        <v>0</v>
      </c>
      <c r="O15" s="48">
        <v>1.89</v>
      </c>
      <c r="P15" s="49">
        <v>2.29</v>
      </c>
      <c r="Q15" s="50">
        <f t="shared" si="2"/>
        <v>0</v>
      </c>
      <c r="R15" s="51"/>
    </row>
    <row r="16" ht="15.95" customHeight="1" spans="1:18">
      <c r="A16" s="21">
        <v>12</v>
      </c>
      <c r="B16" s="104"/>
      <c r="C16" s="102"/>
      <c r="D16" s="103"/>
      <c r="E16" s="103"/>
      <c r="F16" s="102"/>
      <c r="G16" s="102"/>
      <c r="H16" s="102"/>
      <c r="I16" s="102"/>
      <c r="J16" s="102"/>
      <c r="K16" s="102"/>
      <c r="L16" s="77">
        <v>2.09</v>
      </c>
      <c r="M16" s="103"/>
      <c r="N16" s="103">
        <f t="shared" si="1"/>
        <v>0</v>
      </c>
      <c r="O16" s="48">
        <v>1.89</v>
      </c>
      <c r="P16" s="49">
        <v>2.29</v>
      </c>
      <c r="Q16" s="50">
        <f t="shared" si="2"/>
        <v>0</v>
      </c>
      <c r="R16" s="51"/>
    </row>
    <row r="17" ht="15.95" customHeight="1" spans="1:18">
      <c r="A17" s="21">
        <v>1</v>
      </c>
      <c r="B17" s="104"/>
      <c r="C17" s="102"/>
      <c r="D17" s="103"/>
      <c r="E17" s="103"/>
      <c r="F17" s="102"/>
      <c r="G17" s="102"/>
      <c r="H17" s="102"/>
      <c r="I17" s="102"/>
      <c r="J17" s="102"/>
      <c r="K17" s="102"/>
      <c r="L17" s="77">
        <v>2.09</v>
      </c>
      <c r="M17" s="103"/>
      <c r="N17" s="103">
        <f t="shared" si="1"/>
        <v>0</v>
      </c>
      <c r="O17" s="48">
        <v>1.89</v>
      </c>
      <c r="P17" s="49">
        <v>2.29</v>
      </c>
      <c r="Q17" s="50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77">
        <v>2.09</v>
      </c>
      <c r="M18" s="103"/>
      <c r="N18" s="103">
        <f t="shared" si="1"/>
        <v>0</v>
      </c>
      <c r="O18" s="48">
        <v>1.89</v>
      </c>
      <c r="P18" s="49">
        <v>2.29</v>
      </c>
      <c r="Q18" s="50">
        <f t="shared" si="2"/>
        <v>0</v>
      </c>
      <c r="R18" s="51"/>
    </row>
    <row r="19" ht="15.95" customHeight="1" spans="1:18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77">
        <v>2.09</v>
      </c>
      <c r="M19" s="103"/>
      <c r="N19" s="103">
        <f t="shared" si="1"/>
        <v>0</v>
      </c>
      <c r="O19" s="48">
        <v>1.89</v>
      </c>
      <c r="P19" s="49">
        <v>2.29</v>
      </c>
      <c r="Q19" s="50">
        <f t="shared" si="2"/>
        <v>0</v>
      </c>
      <c r="R19" s="51"/>
    </row>
    <row r="20" ht="15.95" customHeight="1" spans="1:18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77">
        <v>2.09</v>
      </c>
      <c r="M20" s="103"/>
      <c r="N20" s="103">
        <f t="shared" si="1"/>
        <v>0</v>
      </c>
      <c r="O20" s="48">
        <v>1.89</v>
      </c>
      <c r="P20" s="49">
        <v>2.29</v>
      </c>
      <c r="Q20" s="50">
        <f t="shared" si="2"/>
        <v>0</v>
      </c>
      <c r="R20" s="51"/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R20"/>
  <sheetViews>
    <sheetView zoomScale="76" zoomScaleNormal="76" workbookViewId="0">
      <selection activeCell="X40" sqref="X40"/>
    </sheetView>
  </sheetViews>
  <sheetFormatPr defaultColWidth="9" defaultRowHeight="13.2"/>
  <cols>
    <col min="1" max="1" width="3.75" style="11" customWidth="1"/>
    <col min="2" max="2" width="8.37962962962963" style="11" customWidth="1"/>
    <col min="3" max="3" width="9" style="11"/>
    <col min="4" max="4" width="8.75" style="11" customWidth="1"/>
    <col min="5" max="5" width="9.25" style="11" customWidth="1"/>
    <col min="6" max="6" width="9.5" style="11" customWidth="1"/>
    <col min="7" max="8" width="8.75" style="11" customWidth="1"/>
    <col min="9" max="9" width="9.25" style="11" customWidth="1"/>
    <col min="10" max="10" width="8.62962962962963" style="11" customWidth="1"/>
    <col min="11" max="11" width="9.37962962962963" style="11" customWidth="1"/>
    <col min="12" max="12" width="6.87962962962963" style="11" customWidth="1"/>
    <col min="13" max="13" width="9.75" style="11" customWidth="1"/>
    <col min="14" max="14" width="8.5" style="11" customWidth="1"/>
    <col min="15" max="16" width="2.62962962962963" style="11" customWidth="1"/>
    <col min="17" max="17" width="10.1296296296296" style="11" customWidth="1"/>
    <col min="18" max="16384" width="9" style="11"/>
  </cols>
  <sheetData>
    <row r="1" ht="20.1" customHeight="1" spans="6:6">
      <c r="F1" s="13" t="s">
        <v>37</v>
      </c>
    </row>
    <row r="2" ht="16.5" customHeight="1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66" t="s">
        <v>80</v>
      </c>
      <c r="O2" s="48" t="s">
        <v>81</v>
      </c>
      <c r="P2" s="49" t="s">
        <v>82</v>
      </c>
      <c r="Q2" s="47" t="s">
        <v>83</v>
      </c>
    </row>
    <row r="3" ht="15.95" customHeight="1" spans="1:17">
      <c r="A3" s="21">
        <v>11</v>
      </c>
      <c r="B3" s="71"/>
      <c r="C3" s="72">
        <v>6.45842105263158</v>
      </c>
      <c r="D3" s="73">
        <v>6.38461538461539</v>
      </c>
      <c r="E3" s="74"/>
      <c r="F3" s="71"/>
      <c r="G3" s="71"/>
      <c r="H3" s="71"/>
      <c r="I3" s="71"/>
      <c r="J3" s="71"/>
      <c r="K3" s="71"/>
      <c r="L3" s="27">
        <v>6.4</v>
      </c>
      <c r="M3" s="78">
        <f t="shared" ref="M3:M8" si="0">AVERAGE(B3:K3)</f>
        <v>6.42151821862348</v>
      </c>
      <c r="N3" s="78">
        <f t="shared" ref="N3:N20" si="1">MAX(B3:K3)-MIN(B3:K3)</f>
        <v>0.0738056680161936</v>
      </c>
      <c r="O3" s="83">
        <v>6.1</v>
      </c>
      <c r="P3" s="49">
        <v>6.7</v>
      </c>
      <c r="Q3" s="50">
        <f>M3/M3*100</f>
        <v>100</v>
      </c>
    </row>
    <row r="4" ht="15.95" customHeight="1" spans="1:17">
      <c r="A4" s="21">
        <v>12</v>
      </c>
      <c r="B4" s="72">
        <v>6.375</v>
      </c>
      <c r="C4" s="72">
        <v>6.4374358974359</v>
      </c>
      <c r="D4" s="73">
        <v>6.34761904761905</v>
      </c>
      <c r="E4" s="73">
        <v>6.329</v>
      </c>
      <c r="F4" s="72"/>
      <c r="G4" s="72">
        <v>6.49</v>
      </c>
      <c r="H4" s="72">
        <v>6.456</v>
      </c>
      <c r="I4" s="72"/>
      <c r="J4" s="72">
        <v>6.52</v>
      </c>
      <c r="K4" s="72"/>
      <c r="L4" s="27">
        <v>6.4</v>
      </c>
      <c r="M4" s="78">
        <f t="shared" si="0"/>
        <v>6.42215070643642</v>
      </c>
      <c r="N4" s="78">
        <f t="shared" si="1"/>
        <v>0.191</v>
      </c>
      <c r="O4" s="83">
        <v>6.1</v>
      </c>
      <c r="P4" s="49">
        <v>6.7</v>
      </c>
      <c r="Q4" s="50">
        <f t="shared" ref="Q4:Q20" si="2">M4/M$3*100</f>
        <v>100.009849505855</v>
      </c>
    </row>
    <row r="5" ht="15.95" customHeight="1" spans="1:17">
      <c r="A5" s="21">
        <v>1</v>
      </c>
      <c r="B5" s="72">
        <v>6.385</v>
      </c>
      <c r="C5" s="72">
        <v>6.35337662337662</v>
      </c>
      <c r="D5" s="73">
        <v>6.37058823529412</v>
      </c>
      <c r="E5" s="73">
        <v>6.333</v>
      </c>
      <c r="F5" s="72">
        <v>6.4</v>
      </c>
      <c r="G5" s="72">
        <v>6.4852380952381</v>
      </c>
      <c r="H5" s="72">
        <v>6.391</v>
      </c>
      <c r="I5" s="72">
        <v>6.43</v>
      </c>
      <c r="J5" s="72">
        <v>6.52</v>
      </c>
      <c r="K5" s="72">
        <v>6.49285714285714</v>
      </c>
      <c r="L5" s="27">
        <v>6.4</v>
      </c>
      <c r="M5" s="78">
        <f t="shared" si="0"/>
        <v>6.4161060096766</v>
      </c>
      <c r="N5" s="78">
        <f t="shared" si="1"/>
        <v>0.186999999999999</v>
      </c>
      <c r="O5" s="83">
        <v>6.1</v>
      </c>
      <c r="P5" s="49">
        <v>6.7</v>
      </c>
      <c r="Q5" s="50">
        <f t="shared" si="2"/>
        <v>99.9157176112779</v>
      </c>
    </row>
    <row r="6" ht="15.95" customHeight="1" spans="1:17">
      <c r="A6" s="21">
        <v>2</v>
      </c>
      <c r="B6" s="72">
        <v>6.37222222222222</v>
      </c>
      <c r="C6" s="72">
        <v>6.369875</v>
      </c>
      <c r="D6" s="73">
        <v>6.38947368421053</v>
      </c>
      <c r="E6" s="73">
        <v>6.312</v>
      </c>
      <c r="F6" s="72">
        <v>6.37272727272727</v>
      </c>
      <c r="G6" s="72">
        <v>6.425</v>
      </c>
      <c r="H6" s="72">
        <v>6.323</v>
      </c>
      <c r="I6" s="72">
        <v>6.37</v>
      </c>
      <c r="J6" s="72">
        <v>6.54</v>
      </c>
      <c r="K6" s="72">
        <v>6.52307692307692</v>
      </c>
      <c r="L6" s="27">
        <v>6.4</v>
      </c>
      <c r="M6" s="78">
        <f t="shared" si="0"/>
        <v>6.39973751022369</v>
      </c>
      <c r="N6" s="78">
        <f t="shared" si="1"/>
        <v>0.228</v>
      </c>
      <c r="O6" s="83">
        <v>6.1</v>
      </c>
      <c r="P6" s="49">
        <v>6.7</v>
      </c>
      <c r="Q6" s="50">
        <f t="shared" si="2"/>
        <v>99.6608168402198</v>
      </c>
    </row>
    <row r="7" ht="15.95" customHeight="1" spans="1:17">
      <c r="A7" s="21">
        <v>3</v>
      </c>
      <c r="B7" s="72">
        <v>6.38333333333333</v>
      </c>
      <c r="C7" s="72">
        <v>6.35739583333334</v>
      </c>
      <c r="D7" s="73">
        <v>6.39047619047619</v>
      </c>
      <c r="E7" s="73">
        <v>6.306</v>
      </c>
      <c r="F7" s="72">
        <v>6.4</v>
      </c>
      <c r="G7" s="72">
        <v>6.4475</v>
      </c>
      <c r="H7" s="72">
        <v>6.305</v>
      </c>
      <c r="I7" s="72">
        <v>6.37</v>
      </c>
      <c r="J7" s="72">
        <v>6.55</v>
      </c>
      <c r="K7" s="72">
        <v>6.54285714285714</v>
      </c>
      <c r="L7" s="27">
        <v>6.4</v>
      </c>
      <c r="M7" s="78">
        <f t="shared" si="0"/>
        <v>6.40525625</v>
      </c>
      <c r="N7" s="78">
        <f t="shared" si="1"/>
        <v>0.245</v>
      </c>
      <c r="O7" s="83">
        <v>6.1</v>
      </c>
      <c r="P7" s="49">
        <v>6.7</v>
      </c>
      <c r="Q7" s="50">
        <f t="shared" si="2"/>
        <v>99.7467581953389</v>
      </c>
    </row>
    <row r="8" ht="15.95" customHeight="1" spans="1:17">
      <c r="A8" s="21">
        <v>4</v>
      </c>
      <c r="B8" s="72">
        <v>6.38181818181818</v>
      </c>
      <c r="C8" s="72">
        <v>6.41873417721519</v>
      </c>
      <c r="D8" s="73">
        <v>6.45263157894737</v>
      </c>
      <c r="E8" s="75">
        <v>6.299</v>
      </c>
      <c r="F8" s="76"/>
      <c r="G8" s="72">
        <v>6.47708333333333</v>
      </c>
      <c r="H8" s="72">
        <v>6.284</v>
      </c>
      <c r="I8" s="72">
        <v>6.33</v>
      </c>
      <c r="J8" s="72">
        <v>6.57</v>
      </c>
      <c r="K8" s="72">
        <v>6.6</v>
      </c>
      <c r="L8" s="27">
        <v>6.4</v>
      </c>
      <c r="M8" s="78">
        <f t="shared" si="0"/>
        <v>6.42369636347934</v>
      </c>
      <c r="N8" s="78">
        <f t="shared" si="1"/>
        <v>0.316</v>
      </c>
      <c r="O8" s="83">
        <v>6.1</v>
      </c>
      <c r="P8" s="49">
        <v>6.7</v>
      </c>
      <c r="Q8" s="50">
        <f t="shared" si="2"/>
        <v>100.033919468601</v>
      </c>
    </row>
    <row r="9" ht="15.95" customHeight="1" spans="1:17">
      <c r="A9" s="21">
        <v>5</v>
      </c>
      <c r="B9" s="77"/>
      <c r="C9" s="77"/>
      <c r="D9" s="78"/>
      <c r="E9" s="78"/>
      <c r="F9" s="77"/>
      <c r="G9" s="77"/>
      <c r="H9" s="77"/>
      <c r="I9" s="77"/>
      <c r="J9" s="77"/>
      <c r="K9" s="77"/>
      <c r="L9" s="27">
        <v>6.4</v>
      </c>
      <c r="M9" s="78"/>
      <c r="N9" s="78">
        <f t="shared" si="1"/>
        <v>0</v>
      </c>
      <c r="O9" s="83">
        <v>6.1</v>
      </c>
      <c r="P9" s="49">
        <v>6.7</v>
      </c>
      <c r="Q9" s="50">
        <f t="shared" si="2"/>
        <v>0</v>
      </c>
    </row>
    <row r="10" ht="15.95" customHeight="1" spans="1:17">
      <c r="A10" s="21">
        <v>6</v>
      </c>
      <c r="B10" s="77"/>
      <c r="C10" s="77"/>
      <c r="D10" s="78"/>
      <c r="E10" s="78"/>
      <c r="F10" s="77"/>
      <c r="G10" s="77"/>
      <c r="H10" s="77"/>
      <c r="I10" s="77"/>
      <c r="J10" s="77"/>
      <c r="K10" s="77"/>
      <c r="L10" s="27">
        <v>6.4</v>
      </c>
      <c r="M10" s="78"/>
      <c r="N10" s="78">
        <f t="shared" si="1"/>
        <v>0</v>
      </c>
      <c r="O10" s="83">
        <v>6.1</v>
      </c>
      <c r="P10" s="49">
        <v>6.7</v>
      </c>
      <c r="Q10" s="50">
        <f t="shared" si="2"/>
        <v>0</v>
      </c>
    </row>
    <row r="11" ht="15.95" customHeight="1" spans="1:17">
      <c r="A11" s="21">
        <v>7</v>
      </c>
      <c r="B11" s="77"/>
      <c r="C11" s="77"/>
      <c r="D11" s="78"/>
      <c r="E11" s="78"/>
      <c r="F11" s="77"/>
      <c r="G11" s="77"/>
      <c r="H11" s="77"/>
      <c r="I11" s="77"/>
      <c r="J11" s="77"/>
      <c r="K11" s="77"/>
      <c r="L11" s="27">
        <v>6.4</v>
      </c>
      <c r="M11" s="78"/>
      <c r="N11" s="78">
        <f t="shared" si="1"/>
        <v>0</v>
      </c>
      <c r="O11" s="83">
        <v>6.1</v>
      </c>
      <c r="P11" s="49">
        <v>6.7</v>
      </c>
      <c r="Q11" s="50">
        <f t="shared" si="2"/>
        <v>0</v>
      </c>
    </row>
    <row r="12" ht="15.95" customHeight="1" spans="1:17">
      <c r="A12" s="21">
        <v>8</v>
      </c>
      <c r="B12" s="77"/>
      <c r="C12" s="77"/>
      <c r="D12" s="78"/>
      <c r="E12" s="78"/>
      <c r="F12" s="77"/>
      <c r="G12" s="77"/>
      <c r="H12" s="77"/>
      <c r="I12" s="77"/>
      <c r="J12" s="77"/>
      <c r="K12" s="77"/>
      <c r="L12" s="27">
        <v>6.4</v>
      </c>
      <c r="M12" s="78"/>
      <c r="N12" s="78">
        <f t="shared" si="1"/>
        <v>0</v>
      </c>
      <c r="O12" s="83">
        <v>6.1</v>
      </c>
      <c r="P12" s="49">
        <v>6.7</v>
      </c>
      <c r="Q12" s="50">
        <f t="shared" si="2"/>
        <v>0</v>
      </c>
    </row>
    <row r="13" ht="15.95" customHeight="1" spans="1:17">
      <c r="A13" s="21">
        <v>9</v>
      </c>
      <c r="B13" s="77"/>
      <c r="C13" s="77"/>
      <c r="D13" s="78"/>
      <c r="E13" s="78"/>
      <c r="F13" s="77"/>
      <c r="G13" s="77"/>
      <c r="H13" s="77"/>
      <c r="I13" s="77"/>
      <c r="J13" s="77"/>
      <c r="K13" s="77"/>
      <c r="L13" s="27">
        <v>6.4</v>
      </c>
      <c r="M13" s="78"/>
      <c r="N13" s="78">
        <f t="shared" si="1"/>
        <v>0</v>
      </c>
      <c r="O13" s="83">
        <v>6.1</v>
      </c>
      <c r="P13" s="49">
        <v>6.7</v>
      </c>
      <c r="Q13" s="50">
        <f t="shared" si="2"/>
        <v>0</v>
      </c>
    </row>
    <row r="14" ht="15.95" customHeight="1" spans="1:17">
      <c r="A14" s="21">
        <v>10</v>
      </c>
      <c r="B14" s="77"/>
      <c r="C14" s="77"/>
      <c r="D14" s="78"/>
      <c r="E14" s="78"/>
      <c r="F14" s="77"/>
      <c r="G14" s="79"/>
      <c r="H14" s="77"/>
      <c r="I14" s="77"/>
      <c r="J14" s="77"/>
      <c r="K14" s="77"/>
      <c r="L14" s="27">
        <v>6.4</v>
      </c>
      <c r="M14" s="78"/>
      <c r="N14" s="78">
        <f t="shared" si="1"/>
        <v>0</v>
      </c>
      <c r="O14" s="83">
        <v>6.1</v>
      </c>
      <c r="P14" s="49">
        <v>6.7</v>
      </c>
      <c r="Q14" s="50">
        <f t="shared" si="2"/>
        <v>0</v>
      </c>
    </row>
    <row r="15" ht="15.95" customHeight="1" spans="1:18">
      <c r="A15" s="21">
        <v>11</v>
      </c>
      <c r="B15" s="77"/>
      <c r="C15" s="77"/>
      <c r="D15" s="78"/>
      <c r="E15" s="78"/>
      <c r="F15" s="77"/>
      <c r="G15" s="77"/>
      <c r="H15" s="77"/>
      <c r="I15" s="77"/>
      <c r="J15" s="77"/>
      <c r="K15" s="77"/>
      <c r="L15" s="27">
        <v>6.4</v>
      </c>
      <c r="M15" s="78"/>
      <c r="N15" s="78">
        <f t="shared" si="1"/>
        <v>0</v>
      </c>
      <c r="O15" s="83">
        <v>6.1</v>
      </c>
      <c r="P15" s="49">
        <v>6.7</v>
      </c>
      <c r="Q15" s="50">
        <f t="shared" si="2"/>
        <v>0</v>
      </c>
      <c r="R15" s="51"/>
    </row>
    <row r="16" ht="15.95" customHeight="1" spans="1:18">
      <c r="A16" s="21">
        <v>12</v>
      </c>
      <c r="B16" s="77"/>
      <c r="C16" s="77"/>
      <c r="D16" s="80"/>
      <c r="E16" s="78"/>
      <c r="F16" s="77"/>
      <c r="G16" s="77"/>
      <c r="H16" s="77"/>
      <c r="I16" s="77"/>
      <c r="J16" s="77"/>
      <c r="K16" s="77"/>
      <c r="L16" s="27">
        <v>6.4</v>
      </c>
      <c r="M16" s="78"/>
      <c r="N16" s="78">
        <f t="shared" si="1"/>
        <v>0</v>
      </c>
      <c r="O16" s="83">
        <v>6.1</v>
      </c>
      <c r="P16" s="49">
        <v>6.7</v>
      </c>
      <c r="Q16" s="50">
        <f t="shared" si="2"/>
        <v>0</v>
      </c>
      <c r="R16" s="51"/>
    </row>
    <row r="17" ht="15.95" customHeight="1" spans="1:18">
      <c r="A17" s="21">
        <v>1</v>
      </c>
      <c r="B17" s="77"/>
      <c r="C17" s="77"/>
      <c r="D17" s="80"/>
      <c r="E17" s="78"/>
      <c r="F17" s="77"/>
      <c r="G17" s="77"/>
      <c r="H17" s="77"/>
      <c r="I17" s="77"/>
      <c r="J17" s="77"/>
      <c r="K17" s="77"/>
      <c r="L17" s="27">
        <v>6.4</v>
      </c>
      <c r="M17" s="78"/>
      <c r="N17" s="78">
        <f t="shared" si="1"/>
        <v>0</v>
      </c>
      <c r="O17" s="83">
        <v>6.1</v>
      </c>
      <c r="P17" s="49">
        <v>6.7</v>
      </c>
      <c r="Q17" s="50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7">
        <v>6.4</v>
      </c>
      <c r="M18" s="78"/>
      <c r="N18" s="78">
        <f t="shared" si="1"/>
        <v>0</v>
      </c>
      <c r="O18" s="83">
        <v>6.1</v>
      </c>
      <c r="P18" s="49">
        <v>6.7</v>
      </c>
      <c r="Q18" s="50">
        <f t="shared" si="2"/>
        <v>0</v>
      </c>
      <c r="R18" s="51"/>
    </row>
    <row r="19" ht="15.95" customHeight="1" spans="1:18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7">
        <v>6.4</v>
      </c>
      <c r="M19" s="78"/>
      <c r="N19" s="78">
        <f t="shared" si="1"/>
        <v>0</v>
      </c>
      <c r="O19" s="83">
        <v>6.1</v>
      </c>
      <c r="P19" s="49">
        <v>6.7</v>
      </c>
      <c r="Q19" s="50">
        <f t="shared" si="2"/>
        <v>0</v>
      </c>
      <c r="R19" s="51"/>
    </row>
    <row r="20" ht="15.95" customHeight="1" spans="1:18">
      <c r="A20" s="21">
        <v>4</v>
      </c>
      <c r="B20" s="28"/>
      <c r="C20" s="81"/>
      <c r="D20" s="81"/>
      <c r="E20" s="81"/>
      <c r="F20" s="81"/>
      <c r="G20" s="81"/>
      <c r="H20" s="81"/>
      <c r="I20" s="81"/>
      <c r="J20" s="81"/>
      <c r="K20" s="81"/>
      <c r="L20" s="27">
        <v>6.4</v>
      </c>
      <c r="M20" s="78"/>
      <c r="N20" s="78">
        <f t="shared" si="1"/>
        <v>0</v>
      </c>
      <c r="O20" s="83">
        <v>6.1</v>
      </c>
      <c r="P20" s="49">
        <v>6.7</v>
      </c>
      <c r="Q20" s="50">
        <f t="shared" si="2"/>
        <v>0</v>
      </c>
      <c r="R20" s="51"/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21"/>
  <sheetViews>
    <sheetView zoomScale="76" zoomScaleNormal="76" workbookViewId="0">
      <selection activeCell="X40" sqref="X40"/>
    </sheetView>
  </sheetViews>
  <sheetFormatPr defaultColWidth="9" defaultRowHeight="13.2"/>
  <cols>
    <col min="1" max="1" width="3.75" style="11" customWidth="1"/>
    <col min="2" max="2" width="7.75" style="11" customWidth="1"/>
    <col min="3" max="3" width="9.25" style="11" customWidth="1"/>
    <col min="4" max="4" width="8.75" style="11" customWidth="1"/>
    <col min="5" max="5" width="9.25" style="11" customWidth="1"/>
    <col min="6" max="6" width="9.5" style="11" customWidth="1"/>
    <col min="7" max="9" width="8.75" style="11" customWidth="1"/>
    <col min="10" max="10" width="8.62962962962963" style="11" customWidth="1"/>
    <col min="11" max="11" width="9.37962962962963" style="11" customWidth="1"/>
    <col min="12" max="12" width="8.62962962962963" style="11" customWidth="1"/>
    <col min="13" max="13" width="9.75" style="11" customWidth="1"/>
    <col min="14" max="14" width="6.37962962962963" style="11" customWidth="1"/>
    <col min="15" max="16" width="2.62962962962963" style="11" customWidth="1"/>
    <col min="17" max="16384" width="9" style="11"/>
  </cols>
  <sheetData>
    <row r="1" ht="20.1" customHeight="1" spans="6:6">
      <c r="F1" s="13" t="s">
        <v>38</v>
      </c>
    </row>
    <row r="2" ht="15.95" customHeight="1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66" t="s">
        <v>80</v>
      </c>
      <c r="O2" s="48" t="s">
        <v>81</v>
      </c>
      <c r="P2" s="49" t="s">
        <v>82</v>
      </c>
      <c r="Q2" s="47" t="s">
        <v>83</v>
      </c>
    </row>
    <row r="3" ht="15.95" customHeight="1" spans="1:17">
      <c r="A3" s="21">
        <v>11</v>
      </c>
      <c r="B3" s="57"/>
      <c r="C3" s="58">
        <v>32.8835087719298</v>
      </c>
      <c r="D3" s="59">
        <v>32.5769230769231</v>
      </c>
      <c r="E3" s="5"/>
      <c r="F3" s="57"/>
      <c r="G3" s="57"/>
      <c r="H3" s="57"/>
      <c r="I3" s="57"/>
      <c r="J3" s="57"/>
      <c r="K3" s="57"/>
      <c r="L3" s="26">
        <v>32.8</v>
      </c>
      <c r="M3" s="27">
        <f t="shared" ref="M3:M8" si="0">AVERAGE(B3:K3)</f>
        <v>32.7302159244265</v>
      </c>
      <c r="N3" s="27">
        <f t="shared" ref="N3:N20" si="1">MAX(B3:K3)-MIN(B3:K3)</f>
        <v>0.30658569500676</v>
      </c>
      <c r="O3" s="48">
        <v>30.8</v>
      </c>
      <c r="P3" s="49">
        <v>34.8</v>
      </c>
      <c r="Q3" s="50">
        <f>M3/M3*100</f>
        <v>100</v>
      </c>
    </row>
    <row r="4" ht="15.95" customHeight="1" spans="1:17">
      <c r="A4" s="21">
        <v>12</v>
      </c>
      <c r="B4" s="58">
        <v>32.59</v>
      </c>
      <c r="C4" s="58">
        <v>32.7128</v>
      </c>
      <c r="D4" s="59">
        <v>32.9277777777778</v>
      </c>
      <c r="E4" s="59">
        <v>32.85</v>
      </c>
      <c r="F4" s="58"/>
      <c r="G4" s="58">
        <v>32.7023529411765</v>
      </c>
      <c r="H4" s="58">
        <v>32.587</v>
      </c>
      <c r="I4" s="58"/>
      <c r="J4" s="58">
        <v>33.27</v>
      </c>
      <c r="K4" s="58"/>
      <c r="L4" s="26">
        <v>32.8</v>
      </c>
      <c r="M4" s="27">
        <f t="shared" si="0"/>
        <v>32.805704388422</v>
      </c>
      <c r="N4" s="27">
        <f t="shared" si="1"/>
        <v>0.683</v>
      </c>
      <c r="O4" s="48">
        <v>30.8</v>
      </c>
      <c r="P4" s="49">
        <v>34.8</v>
      </c>
      <c r="Q4" s="50">
        <f t="shared" ref="Q4:Q20" si="2">M4/M$3*100</f>
        <v>100.23063845399</v>
      </c>
    </row>
    <row r="5" ht="15.95" customHeight="1" spans="1:17">
      <c r="A5" s="21">
        <v>1</v>
      </c>
      <c r="B5" s="58">
        <v>32.74</v>
      </c>
      <c r="C5" s="58">
        <v>32.7909638554217</v>
      </c>
      <c r="D5" s="59">
        <v>33.04</v>
      </c>
      <c r="E5" s="59">
        <v>32.708</v>
      </c>
      <c r="F5" s="58">
        <v>33</v>
      </c>
      <c r="G5" s="58">
        <v>32.6395238095238</v>
      </c>
      <c r="H5" s="58">
        <v>32.385</v>
      </c>
      <c r="I5" s="58">
        <v>32.69</v>
      </c>
      <c r="J5" s="58">
        <v>33.48</v>
      </c>
      <c r="K5" s="58">
        <v>33.5785714285714</v>
      </c>
      <c r="L5" s="26">
        <v>32.8</v>
      </c>
      <c r="M5" s="27">
        <f t="shared" si="0"/>
        <v>32.9052059093517</v>
      </c>
      <c r="N5" s="27">
        <f t="shared" si="1"/>
        <v>1.19357142857143</v>
      </c>
      <c r="O5" s="48">
        <v>30.8</v>
      </c>
      <c r="P5" s="49">
        <v>34.8</v>
      </c>
      <c r="Q5" s="50">
        <f t="shared" si="2"/>
        <v>100.534643539564</v>
      </c>
    </row>
    <row r="6" ht="15.95" customHeight="1" spans="1:17">
      <c r="A6" s="21">
        <v>2</v>
      </c>
      <c r="B6" s="58">
        <v>32.6166666666667</v>
      </c>
      <c r="C6" s="58">
        <v>32.863625</v>
      </c>
      <c r="D6" s="59">
        <v>33.1235294117647</v>
      </c>
      <c r="E6" s="59">
        <v>32.673</v>
      </c>
      <c r="F6" s="58">
        <v>32.9090909090909</v>
      </c>
      <c r="G6" s="58">
        <v>32.4220833333333</v>
      </c>
      <c r="H6" s="58">
        <v>32.467</v>
      </c>
      <c r="I6" s="58">
        <v>32.8</v>
      </c>
      <c r="J6" s="58">
        <v>33.61</v>
      </c>
      <c r="K6" s="58">
        <v>33.3461538461538</v>
      </c>
      <c r="L6" s="26">
        <v>32.8</v>
      </c>
      <c r="M6" s="27">
        <f t="shared" si="0"/>
        <v>32.883114916701</v>
      </c>
      <c r="N6" s="27">
        <f t="shared" si="1"/>
        <v>1.18791666666666</v>
      </c>
      <c r="O6" s="48">
        <v>30.8</v>
      </c>
      <c r="P6" s="49">
        <v>34.8</v>
      </c>
      <c r="Q6" s="50">
        <f t="shared" si="2"/>
        <v>100.467149354063</v>
      </c>
    </row>
    <row r="7" ht="15.95" customHeight="1" spans="1:17">
      <c r="A7" s="21">
        <v>3</v>
      </c>
      <c r="B7" s="58">
        <v>32.6444444444444</v>
      </c>
      <c r="C7" s="58">
        <v>32.7734782608696</v>
      </c>
      <c r="D7" s="59">
        <v>32.64375</v>
      </c>
      <c r="E7" s="59">
        <v>32.724</v>
      </c>
      <c r="F7" s="58">
        <v>33</v>
      </c>
      <c r="G7" s="58">
        <v>32.3370833333333</v>
      </c>
      <c r="H7" s="58">
        <v>32.337</v>
      </c>
      <c r="I7" s="58">
        <v>32.88</v>
      </c>
      <c r="J7" s="58">
        <v>34.13</v>
      </c>
      <c r="K7" s="58">
        <v>33.4785714285714</v>
      </c>
      <c r="L7" s="26">
        <v>32.8</v>
      </c>
      <c r="M7" s="27">
        <f t="shared" si="0"/>
        <v>32.8948327467219</v>
      </c>
      <c r="N7" s="27">
        <f t="shared" si="1"/>
        <v>1.793</v>
      </c>
      <c r="O7" s="48">
        <v>30.8</v>
      </c>
      <c r="P7" s="49">
        <v>34.8</v>
      </c>
      <c r="Q7" s="50">
        <f t="shared" si="2"/>
        <v>100.502950615039</v>
      </c>
    </row>
    <row r="8" ht="15.95" customHeight="1" spans="1:17">
      <c r="A8" s="21">
        <v>4</v>
      </c>
      <c r="B8" s="58">
        <v>32.6590909090909</v>
      </c>
      <c r="C8" s="58">
        <v>32.6292207792208</v>
      </c>
      <c r="D8" s="59">
        <v>32.2894736842105</v>
      </c>
      <c r="E8" s="59">
        <v>32.704</v>
      </c>
      <c r="F8" s="25"/>
      <c r="G8" s="58">
        <v>32.8320833333333</v>
      </c>
      <c r="H8" s="58">
        <v>32.671</v>
      </c>
      <c r="I8" s="58">
        <v>32.8</v>
      </c>
      <c r="J8" s="58">
        <v>34.19</v>
      </c>
      <c r="K8" s="58">
        <v>33.6928571428571</v>
      </c>
      <c r="L8" s="26">
        <v>32.8</v>
      </c>
      <c r="M8" s="27">
        <f t="shared" si="0"/>
        <v>32.9408584276347</v>
      </c>
      <c r="N8" s="27">
        <f t="shared" si="1"/>
        <v>1.90052631578947</v>
      </c>
      <c r="O8" s="48">
        <v>30.8</v>
      </c>
      <c r="P8" s="49">
        <v>34.8</v>
      </c>
      <c r="Q8" s="50">
        <f t="shared" si="2"/>
        <v>100.643571993826</v>
      </c>
    </row>
    <row r="9" ht="15.95" customHeight="1" spans="1:17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26">
        <v>32.8</v>
      </c>
      <c r="M9" s="27"/>
      <c r="N9" s="27">
        <f t="shared" si="1"/>
        <v>0</v>
      </c>
      <c r="O9" s="48">
        <v>30.8</v>
      </c>
      <c r="P9" s="49">
        <v>34.8</v>
      </c>
      <c r="Q9" s="50">
        <f t="shared" si="2"/>
        <v>0</v>
      </c>
    </row>
    <row r="10" ht="15.95" customHeight="1" spans="1:17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26">
        <v>32.8</v>
      </c>
      <c r="M10" s="27"/>
      <c r="N10" s="27">
        <f t="shared" si="1"/>
        <v>0</v>
      </c>
      <c r="O10" s="48">
        <v>30.8</v>
      </c>
      <c r="P10" s="49">
        <v>34.8</v>
      </c>
      <c r="Q10" s="50">
        <f t="shared" si="2"/>
        <v>0</v>
      </c>
    </row>
    <row r="11" ht="15.95" customHeight="1" spans="1:17">
      <c r="A11" s="21">
        <v>7</v>
      </c>
      <c r="B11" s="26"/>
      <c r="C11" s="27"/>
      <c r="D11" s="27"/>
      <c r="E11" s="27"/>
      <c r="F11" s="26"/>
      <c r="G11" s="26"/>
      <c r="H11" s="26"/>
      <c r="I11" s="26"/>
      <c r="J11" s="26"/>
      <c r="K11" s="26"/>
      <c r="L11" s="26">
        <v>32.8</v>
      </c>
      <c r="M11" s="27"/>
      <c r="N11" s="27">
        <f t="shared" si="1"/>
        <v>0</v>
      </c>
      <c r="O11" s="48">
        <v>30.8</v>
      </c>
      <c r="P11" s="49">
        <v>34.8</v>
      </c>
      <c r="Q11" s="50">
        <f t="shared" si="2"/>
        <v>0</v>
      </c>
    </row>
    <row r="12" ht="15.95" customHeight="1" spans="1:17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26">
        <v>32.8</v>
      </c>
      <c r="M12" s="27"/>
      <c r="N12" s="27">
        <f t="shared" si="1"/>
        <v>0</v>
      </c>
      <c r="O12" s="48">
        <v>30.8</v>
      </c>
      <c r="P12" s="49">
        <v>34.8</v>
      </c>
      <c r="Q12" s="50">
        <f t="shared" si="2"/>
        <v>0</v>
      </c>
    </row>
    <row r="13" ht="15.95" customHeight="1" spans="1:17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26">
        <v>32.8</v>
      </c>
      <c r="M13" s="27"/>
      <c r="N13" s="27">
        <f t="shared" si="1"/>
        <v>0</v>
      </c>
      <c r="O13" s="48">
        <v>30.8</v>
      </c>
      <c r="P13" s="49">
        <v>34.8</v>
      </c>
      <c r="Q13" s="50">
        <f t="shared" si="2"/>
        <v>0</v>
      </c>
    </row>
    <row r="14" ht="15.95" customHeight="1" spans="1:17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26">
        <v>32.8</v>
      </c>
      <c r="M14" s="27"/>
      <c r="N14" s="27">
        <f t="shared" si="1"/>
        <v>0</v>
      </c>
      <c r="O14" s="48">
        <v>30.8</v>
      </c>
      <c r="P14" s="49">
        <v>34.8</v>
      </c>
      <c r="Q14" s="50">
        <f t="shared" si="2"/>
        <v>0</v>
      </c>
    </row>
    <row r="15" ht="15.95" customHeight="1" spans="1:18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26">
        <v>32.8</v>
      </c>
      <c r="M15" s="27"/>
      <c r="N15" s="27">
        <f t="shared" si="1"/>
        <v>0</v>
      </c>
      <c r="O15" s="48">
        <v>30.8</v>
      </c>
      <c r="P15" s="49">
        <v>34.8</v>
      </c>
      <c r="Q15" s="50">
        <f t="shared" si="2"/>
        <v>0</v>
      </c>
      <c r="R15" s="51"/>
    </row>
    <row r="16" ht="15.95" customHeight="1" spans="1:18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26">
        <v>32.8</v>
      </c>
      <c r="M16" s="27"/>
      <c r="N16" s="27">
        <f t="shared" si="1"/>
        <v>0</v>
      </c>
      <c r="O16" s="48">
        <v>30.8</v>
      </c>
      <c r="P16" s="49">
        <v>34.8</v>
      </c>
      <c r="Q16" s="50">
        <f t="shared" si="2"/>
        <v>0</v>
      </c>
      <c r="R16" s="51"/>
    </row>
    <row r="17" ht="15.95" customHeight="1" spans="1:18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26">
        <v>32.8</v>
      </c>
      <c r="M17" s="27"/>
      <c r="N17" s="27">
        <f t="shared" si="1"/>
        <v>0</v>
      </c>
      <c r="O17" s="48">
        <v>30.8</v>
      </c>
      <c r="P17" s="49">
        <v>34.8</v>
      </c>
      <c r="Q17" s="50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6">
        <v>32.8</v>
      </c>
      <c r="M18" s="27"/>
      <c r="N18" s="27">
        <f t="shared" si="1"/>
        <v>0</v>
      </c>
      <c r="O18" s="48">
        <v>30.8</v>
      </c>
      <c r="P18" s="49">
        <v>34.8</v>
      </c>
      <c r="Q18" s="50">
        <f t="shared" si="2"/>
        <v>0</v>
      </c>
      <c r="R18" s="51"/>
    </row>
    <row r="19" ht="15.95" customHeight="1" spans="1:18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6">
        <v>32.8</v>
      </c>
      <c r="M19" s="27"/>
      <c r="N19" s="27">
        <f t="shared" si="1"/>
        <v>0</v>
      </c>
      <c r="O19" s="48">
        <v>30.8</v>
      </c>
      <c r="P19" s="49">
        <v>34.8</v>
      </c>
      <c r="Q19" s="50">
        <f t="shared" si="2"/>
        <v>0</v>
      </c>
      <c r="R19" s="51"/>
    </row>
    <row r="20" ht="15.95" customHeight="1" spans="1:18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26">
        <v>32.8</v>
      </c>
      <c r="M20" s="27"/>
      <c r="N20" s="27">
        <f t="shared" si="1"/>
        <v>0</v>
      </c>
      <c r="O20" s="48">
        <v>30.8</v>
      </c>
      <c r="P20" s="49">
        <v>34.8</v>
      </c>
      <c r="Q20" s="50">
        <f t="shared" si="2"/>
        <v>0</v>
      </c>
      <c r="R20" s="51"/>
    </row>
    <row r="21" ht="16.2" spans="15:16">
      <c r="O21" s="48">
        <v>31</v>
      </c>
      <c r="P21" s="49">
        <v>35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S21"/>
  <sheetViews>
    <sheetView zoomScale="76" zoomScaleNormal="76" workbookViewId="0">
      <selection activeCell="F8" sqref="F8"/>
    </sheetView>
  </sheetViews>
  <sheetFormatPr defaultColWidth="9" defaultRowHeight="13.2"/>
  <cols>
    <col min="1" max="1" width="3.75" style="11" customWidth="1"/>
    <col min="2" max="2" width="9.62962962962963" style="11" customWidth="1"/>
    <col min="3" max="3" width="10.75" style="11" customWidth="1"/>
    <col min="4" max="4" width="10.8796296296296" style="11" customWidth="1"/>
    <col min="5" max="5" width="10" style="11" customWidth="1"/>
    <col min="6" max="6" width="9.5" style="11" customWidth="1"/>
    <col min="7" max="7" width="10.3796296296296" style="11" customWidth="1"/>
    <col min="8" max="8" width="9.75" style="11" customWidth="1"/>
    <col min="9" max="9" width="10.6296296296296" style="11" customWidth="1"/>
    <col min="10" max="10" width="9.62962962962963" style="11" customWidth="1"/>
    <col min="11" max="11" width="10.5" style="12" customWidth="1"/>
    <col min="12" max="12" width="8.62962962962963" style="11" customWidth="1"/>
    <col min="13" max="13" width="9.75" style="11" customWidth="1"/>
    <col min="14" max="14" width="9.5" style="11" customWidth="1"/>
    <col min="15" max="16" width="2.62962962962963" style="11" customWidth="1"/>
    <col min="17" max="17" width="10.1296296296296" style="11" customWidth="1"/>
    <col min="18" max="16384" width="9" style="11"/>
  </cols>
  <sheetData>
    <row r="1" ht="20.1" customHeight="1" spans="6:6">
      <c r="F1" s="13" t="s">
        <v>40</v>
      </c>
    </row>
    <row r="2" ht="15.95" customHeight="1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66" t="s">
        <v>80</v>
      </c>
      <c r="O2" s="48" t="s">
        <v>81</v>
      </c>
      <c r="P2" s="49" t="s">
        <v>82</v>
      </c>
      <c r="Q2" s="47" t="s">
        <v>83</v>
      </c>
    </row>
    <row r="3" ht="15.95" customHeight="1" spans="1:19">
      <c r="A3" s="21">
        <v>11</v>
      </c>
      <c r="B3" s="97"/>
      <c r="C3" s="98">
        <v>2.86685185185185</v>
      </c>
      <c r="D3" s="99">
        <v>2.90363636363636</v>
      </c>
      <c r="E3" s="100"/>
      <c r="F3" s="97"/>
      <c r="G3" s="97"/>
      <c r="H3" s="97"/>
      <c r="I3" s="97"/>
      <c r="J3" s="97"/>
      <c r="K3" s="97"/>
      <c r="L3" s="77">
        <v>2.84</v>
      </c>
      <c r="M3" s="103">
        <f t="shared" ref="M3:M8" si="0">AVERAGE(B3:K3)</f>
        <v>2.88524410774411</v>
      </c>
      <c r="N3" s="103">
        <f t="shared" ref="N3:N20" si="1">MAX(B3:K3)-MIN(B3:K3)</f>
        <v>0.0367845117845116</v>
      </c>
      <c r="O3" s="48">
        <v>2.64</v>
      </c>
      <c r="P3" s="49">
        <v>3.04</v>
      </c>
      <c r="Q3" s="50">
        <f>M3/M3*100</f>
        <v>100</v>
      </c>
      <c r="R3" s="105"/>
      <c r="S3" s="105"/>
    </row>
    <row r="4" ht="15.95" customHeight="1" spans="1:19">
      <c r="A4" s="21">
        <v>12</v>
      </c>
      <c r="B4" s="98">
        <v>2.8295</v>
      </c>
      <c r="C4" s="98">
        <v>2.86083333333334</v>
      </c>
      <c r="D4" s="99">
        <v>2.88111111111111</v>
      </c>
      <c r="E4" s="99">
        <v>2.867</v>
      </c>
      <c r="F4" s="98"/>
      <c r="G4" s="98">
        <v>2.81082352941176</v>
      </c>
      <c r="H4" s="98">
        <v>2.906</v>
      </c>
      <c r="I4" s="98"/>
      <c r="J4" s="98">
        <v>2.87</v>
      </c>
      <c r="K4" s="98"/>
      <c r="L4" s="77">
        <v>2.84</v>
      </c>
      <c r="M4" s="103">
        <f t="shared" si="0"/>
        <v>2.86075256769374</v>
      </c>
      <c r="N4" s="103">
        <f t="shared" si="1"/>
        <v>0.0951764705882354</v>
      </c>
      <c r="O4" s="48">
        <v>2.64</v>
      </c>
      <c r="P4" s="49">
        <v>3.04</v>
      </c>
      <c r="Q4" s="50">
        <f t="shared" ref="Q4:Q20" si="2">M4/M$3*100</f>
        <v>99.1511449591171</v>
      </c>
      <c r="R4" s="105"/>
      <c r="S4" s="105"/>
    </row>
    <row r="5" ht="15.95" customHeight="1" spans="1:19">
      <c r="A5" s="21">
        <v>1</v>
      </c>
      <c r="B5" s="98">
        <v>2.837</v>
      </c>
      <c r="C5" s="98">
        <v>2.87105263157895</v>
      </c>
      <c r="D5" s="99">
        <v>2.87941176470588</v>
      </c>
      <c r="E5" s="99">
        <v>2.854</v>
      </c>
      <c r="F5" s="98">
        <v>2.85</v>
      </c>
      <c r="G5" s="98">
        <v>2.81347619047619</v>
      </c>
      <c r="H5" s="98">
        <v>2.876</v>
      </c>
      <c r="I5" s="98">
        <v>2.85</v>
      </c>
      <c r="J5" s="98">
        <v>2.86</v>
      </c>
      <c r="K5" s="98">
        <v>2.87642857142857</v>
      </c>
      <c r="L5" s="77">
        <v>2.84</v>
      </c>
      <c r="M5" s="103">
        <f t="shared" si="0"/>
        <v>2.85673691581896</v>
      </c>
      <c r="N5" s="103">
        <f t="shared" si="1"/>
        <v>0.0659355742296919</v>
      </c>
      <c r="O5" s="48">
        <v>2.64</v>
      </c>
      <c r="P5" s="49">
        <v>3.04</v>
      </c>
      <c r="Q5" s="50">
        <f t="shared" si="2"/>
        <v>99.0119660291954</v>
      </c>
      <c r="R5" s="105"/>
      <c r="S5" s="105"/>
    </row>
    <row r="6" ht="15.95" customHeight="1" spans="1:19">
      <c r="A6" s="21">
        <v>2</v>
      </c>
      <c r="B6" s="98">
        <v>2.84333333333333</v>
      </c>
      <c r="C6" s="98">
        <v>2.86311688311689</v>
      </c>
      <c r="D6" s="99">
        <v>2.87055555555556</v>
      </c>
      <c r="E6" s="99">
        <v>2.849</v>
      </c>
      <c r="F6" s="98">
        <v>2.81454545454545</v>
      </c>
      <c r="G6" s="98">
        <v>2.81513043478261</v>
      </c>
      <c r="H6" s="98">
        <v>2.822</v>
      </c>
      <c r="I6" s="98">
        <v>2.84</v>
      </c>
      <c r="J6" s="98">
        <v>2.86</v>
      </c>
      <c r="K6" s="98">
        <v>2.87307692307692</v>
      </c>
      <c r="L6" s="77">
        <v>2.84</v>
      </c>
      <c r="M6" s="103">
        <f t="shared" si="0"/>
        <v>2.84507585844108</v>
      </c>
      <c r="N6" s="103">
        <f t="shared" si="1"/>
        <v>0.0585314685314686</v>
      </c>
      <c r="O6" s="48">
        <v>2.64</v>
      </c>
      <c r="P6" s="49">
        <v>3.04</v>
      </c>
      <c r="Q6" s="50">
        <f t="shared" si="2"/>
        <v>98.6078041301525</v>
      </c>
      <c r="R6" s="105"/>
      <c r="S6" s="105"/>
    </row>
    <row r="7" ht="15.95" customHeight="1" spans="1:19">
      <c r="A7" s="21">
        <v>3</v>
      </c>
      <c r="B7" s="98">
        <v>2.83777777777778</v>
      </c>
      <c r="C7" s="98">
        <v>2.85</v>
      </c>
      <c r="D7" s="99">
        <v>2.87111111111111</v>
      </c>
      <c r="E7" s="62">
        <v>2.854</v>
      </c>
      <c r="F7" s="98">
        <v>2.79307692307692</v>
      </c>
      <c r="G7" s="98">
        <v>2.84090909090909</v>
      </c>
      <c r="H7" s="98">
        <v>2.795</v>
      </c>
      <c r="I7" s="98">
        <v>2.85</v>
      </c>
      <c r="J7" s="98">
        <v>2.84</v>
      </c>
      <c r="K7" s="98">
        <v>2.87461538461538</v>
      </c>
      <c r="L7" s="77">
        <v>2.84</v>
      </c>
      <c r="M7" s="103">
        <f t="shared" si="0"/>
        <v>2.84064902874903</v>
      </c>
      <c r="N7" s="103">
        <f t="shared" si="1"/>
        <v>0.0815384615384613</v>
      </c>
      <c r="O7" s="48">
        <v>2.64</v>
      </c>
      <c r="P7" s="49">
        <v>3.04</v>
      </c>
      <c r="Q7" s="50">
        <f t="shared" si="2"/>
        <v>98.454374142022</v>
      </c>
      <c r="R7" s="105"/>
      <c r="S7" s="105"/>
    </row>
    <row r="8" ht="15.95" customHeight="1" spans="1:19">
      <c r="A8" s="21">
        <v>4</v>
      </c>
      <c r="B8" s="98">
        <v>2.83545454545455</v>
      </c>
      <c r="C8" s="98">
        <v>2.904</v>
      </c>
      <c r="D8" s="99">
        <v>2.878</v>
      </c>
      <c r="E8" s="99">
        <v>2.843</v>
      </c>
      <c r="F8" s="101"/>
      <c r="G8" s="98">
        <v>2.81493333333333</v>
      </c>
      <c r="H8" s="98">
        <v>2.767</v>
      </c>
      <c r="I8" s="98">
        <v>2.85</v>
      </c>
      <c r="J8" s="98">
        <v>2.84</v>
      </c>
      <c r="K8" s="98">
        <v>2.85428571428571</v>
      </c>
      <c r="L8" s="77">
        <v>2.84</v>
      </c>
      <c r="M8" s="103">
        <f t="shared" si="0"/>
        <v>2.84296373256373</v>
      </c>
      <c r="N8" s="103">
        <f t="shared" si="1"/>
        <v>0.137</v>
      </c>
      <c r="O8" s="48">
        <v>2.64</v>
      </c>
      <c r="P8" s="49">
        <v>3.04</v>
      </c>
      <c r="Q8" s="50">
        <f t="shared" si="2"/>
        <v>98.5345997218436</v>
      </c>
      <c r="R8" s="105"/>
      <c r="S8" s="105"/>
    </row>
    <row r="9" ht="15.95" customHeight="1" spans="1:19">
      <c r="A9" s="21">
        <v>5</v>
      </c>
      <c r="B9" s="102"/>
      <c r="C9" s="102"/>
      <c r="D9" s="103"/>
      <c r="E9" s="103"/>
      <c r="F9" s="102"/>
      <c r="G9" s="102"/>
      <c r="H9" s="102"/>
      <c r="I9" s="102"/>
      <c r="J9" s="102"/>
      <c r="K9" s="102"/>
      <c r="L9" s="77">
        <v>2.84</v>
      </c>
      <c r="M9" s="103"/>
      <c r="N9" s="103">
        <f t="shared" si="1"/>
        <v>0</v>
      </c>
      <c r="O9" s="48">
        <v>2.64</v>
      </c>
      <c r="P9" s="49">
        <v>3.04</v>
      </c>
      <c r="Q9" s="50">
        <f t="shared" si="2"/>
        <v>0</v>
      </c>
      <c r="R9" s="105"/>
      <c r="S9" s="105"/>
    </row>
    <row r="10" ht="15.95" customHeight="1" spans="1:19">
      <c r="A10" s="21">
        <v>6</v>
      </c>
      <c r="B10" s="102"/>
      <c r="C10" s="102"/>
      <c r="D10" s="103"/>
      <c r="E10" s="103"/>
      <c r="F10" s="102"/>
      <c r="G10" s="102"/>
      <c r="H10" s="102"/>
      <c r="I10" s="102"/>
      <c r="J10" s="102"/>
      <c r="K10" s="102"/>
      <c r="L10" s="77">
        <v>2.84</v>
      </c>
      <c r="M10" s="103"/>
      <c r="N10" s="103">
        <f t="shared" si="1"/>
        <v>0</v>
      </c>
      <c r="O10" s="48">
        <v>2.64</v>
      </c>
      <c r="P10" s="49">
        <v>3.04</v>
      </c>
      <c r="Q10" s="50">
        <f t="shared" si="2"/>
        <v>0</v>
      </c>
      <c r="R10" s="105"/>
      <c r="S10" s="105"/>
    </row>
    <row r="11" ht="15.95" customHeight="1" spans="1:19">
      <c r="A11" s="21">
        <v>7</v>
      </c>
      <c r="B11" s="102"/>
      <c r="C11" s="102"/>
      <c r="D11" s="103"/>
      <c r="E11" s="103"/>
      <c r="F11" s="102"/>
      <c r="G11" s="102"/>
      <c r="H11" s="102"/>
      <c r="I11" s="102"/>
      <c r="J11" s="102"/>
      <c r="K11" s="102"/>
      <c r="L11" s="77">
        <v>2.84</v>
      </c>
      <c r="M11" s="103"/>
      <c r="N11" s="103">
        <f t="shared" si="1"/>
        <v>0</v>
      </c>
      <c r="O11" s="48">
        <v>2.64</v>
      </c>
      <c r="P11" s="49">
        <v>3.04</v>
      </c>
      <c r="Q11" s="50">
        <f t="shared" si="2"/>
        <v>0</v>
      </c>
      <c r="R11" s="105"/>
      <c r="S11" s="105"/>
    </row>
    <row r="12" ht="15.95" customHeight="1" spans="1:19">
      <c r="A12" s="21">
        <v>8</v>
      </c>
      <c r="B12" s="102"/>
      <c r="C12" s="102"/>
      <c r="D12" s="103"/>
      <c r="E12" s="103"/>
      <c r="F12" s="102"/>
      <c r="G12" s="102"/>
      <c r="H12" s="102"/>
      <c r="I12" s="102"/>
      <c r="J12" s="102"/>
      <c r="K12" s="102"/>
      <c r="L12" s="77">
        <v>2.84</v>
      </c>
      <c r="M12" s="103"/>
      <c r="N12" s="103">
        <f t="shared" si="1"/>
        <v>0</v>
      </c>
      <c r="O12" s="48">
        <v>2.64</v>
      </c>
      <c r="P12" s="49">
        <v>3.04</v>
      </c>
      <c r="Q12" s="50">
        <f t="shared" si="2"/>
        <v>0</v>
      </c>
      <c r="R12" s="105"/>
      <c r="S12" s="105"/>
    </row>
    <row r="13" ht="15.95" customHeight="1" spans="1:19">
      <c r="A13" s="21">
        <v>9</v>
      </c>
      <c r="B13" s="102"/>
      <c r="C13" s="102"/>
      <c r="D13" s="103"/>
      <c r="E13" s="103"/>
      <c r="F13" s="102"/>
      <c r="G13" s="102"/>
      <c r="H13" s="102"/>
      <c r="I13" s="102"/>
      <c r="J13" s="102"/>
      <c r="K13" s="102"/>
      <c r="L13" s="77">
        <v>2.84</v>
      </c>
      <c r="M13" s="103"/>
      <c r="N13" s="103">
        <f t="shared" si="1"/>
        <v>0</v>
      </c>
      <c r="O13" s="48">
        <v>2.64</v>
      </c>
      <c r="P13" s="49">
        <v>3.04</v>
      </c>
      <c r="Q13" s="50">
        <f t="shared" si="2"/>
        <v>0</v>
      </c>
      <c r="R13" s="105"/>
      <c r="S13" s="105"/>
    </row>
    <row r="14" ht="15.95" customHeight="1" spans="1:19">
      <c r="A14" s="21">
        <v>10</v>
      </c>
      <c r="B14" s="102"/>
      <c r="C14" s="102"/>
      <c r="D14" s="103"/>
      <c r="E14" s="103"/>
      <c r="F14" s="102"/>
      <c r="G14" s="79"/>
      <c r="H14" s="102"/>
      <c r="I14" s="102"/>
      <c r="J14" s="102"/>
      <c r="K14" s="102"/>
      <c r="L14" s="77">
        <v>2.84</v>
      </c>
      <c r="M14" s="103"/>
      <c r="N14" s="103">
        <f t="shared" si="1"/>
        <v>0</v>
      </c>
      <c r="O14" s="48">
        <v>2.64</v>
      </c>
      <c r="P14" s="49">
        <v>3.04</v>
      </c>
      <c r="Q14" s="50">
        <f t="shared" si="2"/>
        <v>0</v>
      </c>
      <c r="R14" s="105"/>
      <c r="S14" s="105"/>
    </row>
    <row r="15" ht="15.95" customHeight="1" spans="1:19">
      <c r="A15" s="21">
        <v>11</v>
      </c>
      <c r="B15" s="102"/>
      <c r="C15" s="102"/>
      <c r="D15" s="103"/>
      <c r="E15" s="103"/>
      <c r="F15" s="102"/>
      <c r="G15" s="102"/>
      <c r="H15" s="104"/>
      <c r="I15" s="102"/>
      <c r="J15" s="102"/>
      <c r="K15" s="102"/>
      <c r="L15" s="77">
        <v>2.84</v>
      </c>
      <c r="M15" s="103"/>
      <c r="N15" s="103">
        <f t="shared" si="1"/>
        <v>0</v>
      </c>
      <c r="O15" s="48">
        <v>2.64</v>
      </c>
      <c r="P15" s="49">
        <v>3.04</v>
      </c>
      <c r="Q15" s="50">
        <f t="shared" si="2"/>
        <v>0</v>
      </c>
      <c r="R15" s="107"/>
      <c r="S15" s="105"/>
    </row>
    <row r="16" ht="15.95" customHeight="1" spans="1:19">
      <c r="A16" s="21">
        <v>12</v>
      </c>
      <c r="B16" s="102"/>
      <c r="C16" s="102"/>
      <c r="D16" s="103"/>
      <c r="E16" s="103"/>
      <c r="F16" s="102"/>
      <c r="G16" s="102"/>
      <c r="H16" s="102"/>
      <c r="I16" s="102"/>
      <c r="J16" s="102"/>
      <c r="K16" s="102"/>
      <c r="L16" s="77">
        <v>2.84</v>
      </c>
      <c r="M16" s="103"/>
      <c r="N16" s="103">
        <f t="shared" si="1"/>
        <v>0</v>
      </c>
      <c r="O16" s="48">
        <v>2.64</v>
      </c>
      <c r="P16" s="49">
        <v>3.04</v>
      </c>
      <c r="Q16" s="50">
        <f t="shared" si="2"/>
        <v>0</v>
      </c>
      <c r="R16" s="107"/>
      <c r="S16" s="105"/>
    </row>
    <row r="17" ht="15.95" customHeight="1" spans="1:19">
      <c r="A17" s="21">
        <v>1</v>
      </c>
      <c r="B17" s="102"/>
      <c r="C17" s="102"/>
      <c r="D17" s="103"/>
      <c r="E17" s="103"/>
      <c r="F17" s="102"/>
      <c r="G17" s="102"/>
      <c r="H17" s="104"/>
      <c r="I17" s="102"/>
      <c r="J17" s="102"/>
      <c r="K17" s="102"/>
      <c r="L17" s="77">
        <v>2.84</v>
      </c>
      <c r="M17" s="103"/>
      <c r="N17" s="103">
        <f t="shared" si="1"/>
        <v>0</v>
      </c>
      <c r="O17" s="48">
        <v>2.64</v>
      </c>
      <c r="P17" s="49">
        <v>3.04</v>
      </c>
      <c r="Q17" s="50">
        <f t="shared" si="2"/>
        <v>0</v>
      </c>
      <c r="R17" s="107"/>
      <c r="S17" s="105"/>
    </row>
    <row r="18" ht="15.95" customHeight="1" spans="1:19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77">
        <v>2.84</v>
      </c>
      <c r="M18" s="103"/>
      <c r="N18" s="103">
        <f t="shared" si="1"/>
        <v>0</v>
      </c>
      <c r="O18" s="48">
        <v>2.64</v>
      </c>
      <c r="P18" s="49">
        <v>3.04</v>
      </c>
      <c r="Q18" s="50">
        <f t="shared" si="2"/>
        <v>0</v>
      </c>
      <c r="R18" s="107"/>
      <c r="S18" s="105"/>
    </row>
    <row r="19" ht="15.95" customHeight="1" spans="1:19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77">
        <v>2.84</v>
      </c>
      <c r="M19" s="103"/>
      <c r="N19" s="103">
        <f t="shared" si="1"/>
        <v>0</v>
      </c>
      <c r="O19" s="48">
        <v>2.64</v>
      </c>
      <c r="P19" s="49">
        <v>3.04</v>
      </c>
      <c r="Q19" s="50">
        <f t="shared" si="2"/>
        <v>0</v>
      </c>
      <c r="R19" s="107"/>
      <c r="S19" s="105"/>
    </row>
    <row r="20" ht="15.95" customHeight="1" spans="1:19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77">
        <v>2.84</v>
      </c>
      <c r="M20" s="103"/>
      <c r="N20" s="103">
        <f t="shared" si="1"/>
        <v>0</v>
      </c>
      <c r="O20" s="48">
        <v>2.64</v>
      </c>
      <c r="P20" s="49">
        <v>3.04</v>
      </c>
      <c r="Q20" s="50">
        <f t="shared" si="2"/>
        <v>0</v>
      </c>
      <c r="R20" s="107"/>
      <c r="S20" s="105"/>
    </row>
    <row r="21" ht="15.95" customHeight="1" spans="1:19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6"/>
      <c r="L21" s="105"/>
      <c r="M21" s="105"/>
      <c r="N21" s="105"/>
      <c r="O21" s="105"/>
      <c r="P21" s="105"/>
      <c r="Q21" s="105"/>
      <c r="R21" s="105"/>
      <c r="S21" s="105"/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R20"/>
  <sheetViews>
    <sheetView zoomScale="76" zoomScaleNormal="76" workbookViewId="0">
      <selection activeCell="F8" sqref="F8"/>
    </sheetView>
  </sheetViews>
  <sheetFormatPr defaultColWidth="9" defaultRowHeight="13.2"/>
  <cols>
    <col min="1" max="1" width="3.75" style="11" customWidth="1"/>
    <col min="2" max="2" width="7.87962962962963" style="11" customWidth="1"/>
    <col min="3" max="3" width="9" style="11"/>
    <col min="4" max="5" width="8.62962962962963" style="11" customWidth="1"/>
    <col min="6" max="6" width="9.5" style="11" customWidth="1"/>
    <col min="7" max="8" width="8.62962962962963" style="11" customWidth="1"/>
    <col min="9" max="9" width="10.6296296296296" style="11" customWidth="1"/>
    <col min="10" max="10" width="8.62962962962963" style="11" customWidth="1"/>
    <col min="11" max="11" width="9.37962962962963" style="11" customWidth="1"/>
    <col min="12" max="12" width="6.87962962962963" style="11" customWidth="1"/>
    <col min="13" max="13" width="9.75" style="11" customWidth="1"/>
    <col min="14" max="14" width="6.25" style="11" customWidth="1"/>
    <col min="15" max="16" width="2.62962962962963" style="11" customWidth="1"/>
    <col min="17" max="16384" width="9" style="11"/>
  </cols>
  <sheetData>
    <row r="1" ht="20.1" customHeight="1" spans="1:17">
      <c r="A1" s="47"/>
      <c r="B1" s="47"/>
      <c r="C1" s="47"/>
      <c r="D1" s="47"/>
      <c r="E1" s="47"/>
      <c r="F1" s="13" t="s">
        <v>41</v>
      </c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ht="15.95" customHeight="1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66" t="s">
        <v>80</v>
      </c>
      <c r="O2" s="91" t="s">
        <v>81</v>
      </c>
      <c r="P2" s="92" t="s">
        <v>82</v>
      </c>
      <c r="Q2" s="47" t="s">
        <v>83</v>
      </c>
    </row>
    <row r="3" ht="15.95" customHeight="1" spans="1:17">
      <c r="A3" s="21">
        <v>11</v>
      </c>
      <c r="B3" s="95"/>
      <c r="C3" s="58">
        <v>91.5310344827587</v>
      </c>
      <c r="D3" s="59">
        <v>87.9230769230769</v>
      </c>
      <c r="E3" s="5"/>
      <c r="F3" s="95"/>
      <c r="G3" s="95"/>
      <c r="H3" s="95"/>
      <c r="I3" s="95"/>
      <c r="J3" s="95"/>
      <c r="K3" s="95"/>
      <c r="L3" s="30">
        <v>91</v>
      </c>
      <c r="M3" s="27">
        <f t="shared" ref="M3:M8" si="0">AVERAGE(B3:K3)</f>
        <v>89.7270557029178</v>
      </c>
      <c r="N3" s="27">
        <f>MAX(B3:K3)-MIN(B3:K3)</f>
        <v>3.60795755968174</v>
      </c>
      <c r="O3" s="91">
        <v>86</v>
      </c>
      <c r="P3" s="92">
        <v>96</v>
      </c>
      <c r="Q3" s="50">
        <f>M3/M3*100</f>
        <v>100</v>
      </c>
    </row>
    <row r="4" ht="15.95" customHeight="1" spans="1:17">
      <c r="A4" s="21">
        <v>12</v>
      </c>
      <c r="B4" s="96">
        <v>89.85</v>
      </c>
      <c r="C4" s="58">
        <v>90.9884615384616</v>
      </c>
      <c r="D4" s="59">
        <v>89.5833333333333</v>
      </c>
      <c r="E4" s="59">
        <v>87.583</v>
      </c>
      <c r="F4" s="96"/>
      <c r="G4" s="96">
        <v>90.3882352941176</v>
      </c>
      <c r="H4" s="96">
        <v>88.911</v>
      </c>
      <c r="I4" s="96"/>
      <c r="J4" s="96">
        <v>89.96</v>
      </c>
      <c r="K4" s="96"/>
      <c r="L4" s="30">
        <v>91</v>
      </c>
      <c r="M4" s="27">
        <f t="shared" si="0"/>
        <v>89.6091471665589</v>
      </c>
      <c r="N4" s="27">
        <f>MAX(B4:K4)-MIN(B4:K4)</f>
        <v>3.40546153846157</v>
      </c>
      <c r="O4" s="91">
        <v>86</v>
      </c>
      <c r="P4" s="92">
        <v>96</v>
      </c>
      <c r="Q4" s="50">
        <f t="shared" ref="Q4:Q20" si="1">M4/M$3*100</f>
        <v>99.8685919921977</v>
      </c>
    </row>
    <row r="5" ht="15.95" customHeight="1" spans="1:17">
      <c r="A5" s="21">
        <v>1</v>
      </c>
      <c r="B5" s="96">
        <v>90.25</v>
      </c>
      <c r="C5" s="58">
        <v>91.1707317073171</v>
      </c>
      <c r="D5" s="59">
        <v>88.6428571428571</v>
      </c>
      <c r="E5" s="59">
        <v>87.425</v>
      </c>
      <c r="F5" s="96">
        <v>90</v>
      </c>
      <c r="G5" s="96">
        <v>89.2857142857143</v>
      </c>
      <c r="H5" s="96">
        <v>88.576</v>
      </c>
      <c r="I5" s="96">
        <v>90.59</v>
      </c>
      <c r="J5" s="96">
        <v>90.02</v>
      </c>
      <c r="K5" s="96">
        <v>89</v>
      </c>
      <c r="L5" s="30">
        <v>91</v>
      </c>
      <c r="M5" s="27">
        <f t="shared" si="0"/>
        <v>89.4960303135889</v>
      </c>
      <c r="N5" s="27">
        <f>MAX(B5:K5)-MIN(B5:K5)</f>
        <v>3.74573170731709</v>
      </c>
      <c r="O5" s="91">
        <v>86</v>
      </c>
      <c r="P5" s="92">
        <v>96</v>
      </c>
      <c r="Q5" s="50">
        <f t="shared" si="1"/>
        <v>99.7425242726187</v>
      </c>
    </row>
    <row r="6" ht="15.95" customHeight="1" spans="1:17">
      <c r="A6" s="21">
        <v>2</v>
      </c>
      <c r="B6" s="96">
        <v>89.8888888888889</v>
      </c>
      <c r="C6" s="58">
        <v>91.0417721518988</v>
      </c>
      <c r="D6" s="59">
        <v>90.2</v>
      </c>
      <c r="E6" s="59">
        <v>87.869</v>
      </c>
      <c r="F6" s="96">
        <v>88.5454545454545</v>
      </c>
      <c r="G6" s="96">
        <v>88.2391304347826</v>
      </c>
      <c r="H6" s="96">
        <v>88.882</v>
      </c>
      <c r="I6" s="96">
        <v>90.95</v>
      </c>
      <c r="J6" s="96">
        <v>90.02</v>
      </c>
      <c r="K6" s="96">
        <v>89.4615384615385</v>
      </c>
      <c r="L6" s="30">
        <v>91</v>
      </c>
      <c r="M6" s="27">
        <f t="shared" si="0"/>
        <v>89.5097784482563</v>
      </c>
      <c r="N6" s="27">
        <f>MAX(B6:K6)-MIN(B6:K6)</f>
        <v>3.17277215189875</v>
      </c>
      <c r="O6" s="91">
        <v>86</v>
      </c>
      <c r="P6" s="92">
        <v>96</v>
      </c>
      <c r="Q6" s="50">
        <f t="shared" si="1"/>
        <v>99.7578464455795</v>
      </c>
    </row>
    <row r="7" ht="15.95" customHeight="1" spans="1:17">
      <c r="A7" s="21">
        <v>3</v>
      </c>
      <c r="B7" s="96">
        <v>90</v>
      </c>
      <c r="C7" s="58">
        <v>90.9969387755102</v>
      </c>
      <c r="D7" s="59">
        <v>90.4285714285714</v>
      </c>
      <c r="E7" s="59">
        <v>87.71</v>
      </c>
      <c r="F7" s="96">
        <v>88.2307692307692</v>
      </c>
      <c r="G7" s="96">
        <v>90.0333333333333</v>
      </c>
      <c r="H7" s="96">
        <v>89.102</v>
      </c>
      <c r="I7" s="96">
        <v>91.11</v>
      </c>
      <c r="J7" s="96">
        <v>90.67</v>
      </c>
      <c r="K7" s="96">
        <v>89.5</v>
      </c>
      <c r="L7" s="30">
        <v>91</v>
      </c>
      <c r="M7" s="27">
        <f t="shared" si="0"/>
        <v>89.7781612768184</v>
      </c>
      <c r="N7" s="27">
        <f>MAX(B5:K5)-MIN(B5:K5)</f>
        <v>3.74573170731709</v>
      </c>
      <c r="O7" s="91">
        <v>86</v>
      </c>
      <c r="P7" s="92">
        <v>96</v>
      </c>
      <c r="Q7" s="50">
        <f t="shared" si="1"/>
        <v>100.056956704419</v>
      </c>
    </row>
    <row r="8" ht="15.95" customHeight="1" spans="1:17">
      <c r="A8" s="21">
        <v>4</v>
      </c>
      <c r="B8" s="96">
        <v>90.5</v>
      </c>
      <c r="C8" s="58">
        <v>90.5475609756098</v>
      </c>
      <c r="D8" s="59">
        <v>90.6190476190476</v>
      </c>
      <c r="E8" s="59">
        <v>87.661</v>
      </c>
      <c r="F8" s="25"/>
      <c r="G8" s="96">
        <v>89.2809523809524</v>
      </c>
      <c r="H8" s="96">
        <v>88.902</v>
      </c>
      <c r="I8" s="96">
        <v>91.14</v>
      </c>
      <c r="J8" s="96">
        <v>90.48</v>
      </c>
      <c r="K8" s="96">
        <v>91.1538461538462</v>
      </c>
      <c r="L8" s="30">
        <v>91</v>
      </c>
      <c r="M8" s="27">
        <f t="shared" si="0"/>
        <v>90.0316007921618</v>
      </c>
      <c r="N8" s="27">
        <f t="shared" ref="N8:N20" si="2">MAX(B8:K8)-MIN(B8:K8)</f>
        <v>3.49284615384616</v>
      </c>
      <c r="O8" s="91">
        <v>86</v>
      </c>
      <c r="P8" s="92">
        <v>96</v>
      </c>
      <c r="Q8" s="50">
        <f t="shared" si="1"/>
        <v>100.339412774506</v>
      </c>
    </row>
    <row r="9" ht="15.95" customHeight="1" spans="1:17">
      <c r="A9" s="21">
        <v>5</v>
      </c>
      <c r="B9" s="28"/>
      <c r="C9" s="26"/>
      <c r="D9" s="27"/>
      <c r="E9" s="27"/>
      <c r="F9" s="28"/>
      <c r="G9" s="28"/>
      <c r="H9" s="28"/>
      <c r="I9" s="28"/>
      <c r="J9" s="28"/>
      <c r="K9" s="28"/>
      <c r="L9" s="30">
        <v>91</v>
      </c>
      <c r="M9" s="27"/>
      <c r="N9" s="27">
        <f t="shared" si="2"/>
        <v>0</v>
      </c>
      <c r="O9" s="91">
        <v>86</v>
      </c>
      <c r="P9" s="92">
        <v>96</v>
      </c>
      <c r="Q9" s="50">
        <f t="shared" si="1"/>
        <v>0</v>
      </c>
    </row>
    <row r="10" ht="15.95" customHeight="1" spans="1:17">
      <c r="A10" s="21">
        <v>6</v>
      </c>
      <c r="B10" s="28"/>
      <c r="C10" s="26"/>
      <c r="D10" s="27"/>
      <c r="E10" s="27"/>
      <c r="F10" s="28"/>
      <c r="G10" s="28"/>
      <c r="H10" s="28"/>
      <c r="I10" s="28"/>
      <c r="J10" s="28"/>
      <c r="K10" s="28"/>
      <c r="L10" s="30">
        <v>91</v>
      </c>
      <c r="M10" s="27"/>
      <c r="N10" s="27">
        <f t="shared" si="2"/>
        <v>0</v>
      </c>
      <c r="O10" s="91">
        <v>86</v>
      </c>
      <c r="P10" s="92">
        <v>96</v>
      </c>
      <c r="Q10" s="50">
        <f t="shared" si="1"/>
        <v>0</v>
      </c>
    </row>
    <row r="11" ht="15.95" customHeight="1" spans="1:17">
      <c r="A11" s="21">
        <v>7</v>
      </c>
      <c r="B11" s="28"/>
      <c r="C11" s="26"/>
      <c r="D11" s="27"/>
      <c r="E11" s="27"/>
      <c r="F11" s="28"/>
      <c r="G11" s="28"/>
      <c r="H11" s="28"/>
      <c r="I11" s="28"/>
      <c r="J11" s="28"/>
      <c r="K11" s="28"/>
      <c r="L11" s="30">
        <v>91</v>
      </c>
      <c r="M11" s="27"/>
      <c r="N11" s="27">
        <f t="shared" si="2"/>
        <v>0</v>
      </c>
      <c r="O11" s="91">
        <v>86</v>
      </c>
      <c r="P11" s="92">
        <v>96</v>
      </c>
      <c r="Q11" s="50">
        <f t="shared" si="1"/>
        <v>0</v>
      </c>
    </row>
    <row r="12" ht="15.95" customHeight="1" spans="1:17">
      <c r="A12" s="21">
        <v>8</v>
      </c>
      <c r="B12" s="28"/>
      <c r="C12" s="26"/>
      <c r="D12" s="27"/>
      <c r="E12" s="27"/>
      <c r="F12" s="28"/>
      <c r="G12" s="28"/>
      <c r="H12" s="28"/>
      <c r="I12" s="28"/>
      <c r="J12" s="28"/>
      <c r="K12" s="28"/>
      <c r="L12" s="30">
        <v>91</v>
      </c>
      <c r="M12" s="27"/>
      <c r="N12" s="27">
        <f t="shared" si="2"/>
        <v>0</v>
      </c>
      <c r="O12" s="91">
        <v>86</v>
      </c>
      <c r="P12" s="92">
        <v>96</v>
      </c>
      <c r="Q12" s="50">
        <f t="shared" si="1"/>
        <v>0</v>
      </c>
    </row>
    <row r="13" ht="15.95" customHeight="1" spans="1:17">
      <c r="A13" s="21">
        <v>9</v>
      </c>
      <c r="B13" s="28"/>
      <c r="C13" s="26"/>
      <c r="D13" s="27"/>
      <c r="E13" s="27"/>
      <c r="F13" s="28"/>
      <c r="G13" s="28"/>
      <c r="H13" s="28"/>
      <c r="I13" s="28"/>
      <c r="J13" s="28"/>
      <c r="K13" s="28"/>
      <c r="L13" s="30">
        <v>91</v>
      </c>
      <c r="M13" s="27"/>
      <c r="N13" s="27">
        <f t="shared" si="2"/>
        <v>0</v>
      </c>
      <c r="O13" s="91">
        <v>86</v>
      </c>
      <c r="P13" s="92">
        <v>96</v>
      </c>
      <c r="Q13" s="50">
        <f t="shared" si="1"/>
        <v>0</v>
      </c>
    </row>
    <row r="14" ht="15.95" customHeight="1" spans="1:17">
      <c r="A14" s="21">
        <v>10</v>
      </c>
      <c r="B14" s="28"/>
      <c r="C14" s="26"/>
      <c r="D14" s="27"/>
      <c r="E14" s="27"/>
      <c r="F14" s="28"/>
      <c r="G14" s="28"/>
      <c r="H14" s="28"/>
      <c r="I14" s="28"/>
      <c r="J14" s="28"/>
      <c r="K14" s="28"/>
      <c r="L14" s="30">
        <v>91</v>
      </c>
      <c r="M14" s="27"/>
      <c r="N14" s="27">
        <f t="shared" si="2"/>
        <v>0</v>
      </c>
      <c r="O14" s="91">
        <v>86</v>
      </c>
      <c r="P14" s="92">
        <v>96</v>
      </c>
      <c r="Q14" s="50">
        <f t="shared" si="1"/>
        <v>0</v>
      </c>
    </row>
    <row r="15" ht="15.95" customHeight="1" spans="1:18">
      <c r="A15" s="21">
        <v>11</v>
      </c>
      <c r="B15" s="28"/>
      <c r="C15" s="26"/>
      <c r="D15" s="27"/>
      <c r="E15" s="27"/>
      <c r="F15" s="28"/>
      <c r="G15" s="28"/>
      <c r="H15" s="28"/>
      <c r="I15" s="28"/>
      <c r="J15" s="28"/>
      <c r="K15" s="28"/>
      <c r="L15" s="30">
        <v>91</v>
      </c>
      <c r="M15" s="27"/>
      <c r="N15" s="27">
        <f t="shared" si="2"/>
        <v>0</v>
      </c>
      <c r="O15" s="91">
        <v>86</v>
      </c>
      <c r="P15" s="92">
        <v>96</v>
      </c>
      <c r="Q15" s="50">
        <f t="shared" si="1"/>
        <v>0</v>
      </c>
      <c r="R15" s="51"/>
    </row>
    <row r="16" ht="15.95" customHeight="1" spans="1:18">
      <c r="A16" s="21">
        <v>12</v>
      </c>
      <c r="B16" s="28"/>
      <c r="C16" s="26"/>
      <c r="D16" s="27"/>
      <c r="E16" s="27"/>
      <c r="F16" s="28"/>
      <c r="G16" s="28"/>
      <c r="H16" s="28"/>
      <c r="I16" s="28"/>
      <c r="J16" s="28"/>
      <c r="K16" s="28"/>
      <c r="L16" s="30">
        <v>91</v>
      </c>
      <c r="M16" s="27"/>
      <c r="N16" s="27">
        <f t="shared" si="2"/>
        <v>0</v>
      </c>
      <c r="O16" s="91">
        <v>86</v>
      </c>
      <c r="P16" s="92">
        <v>96</v>
      </c>
      <c r="Q16" s="50">
        <f t="shared" si="1"/>
        <v>0</v>
      </c>
      <c r="R16" s="51"/>
    </row>
    <row r="17" ht="15.95" customHeight="1" spans="1:18">
      <c r="A17" s="21">
        <v>1</v>
      </c>
      <c r="B17" s="28"/>
      <c r="C17" s="26"/>
      <c r="D17" s="27"/>
      <c r="E17" s="27"/>
      <c r="F17" s="28"/>
      <c r="G17" s="28"/>
      <c r="H17" s="28"/>
      <c r="I17" s="28"/>
      <c r="J17" s="28"/>
      <c r="K17" s="28"/>
      <c r="L17" s="30">
        <v>91</v>
      </c>
      <c r="M17" s="27"/>
      <c r="N17" s="27">
        <f t="shared" si="2"/>
        <v>0</v>
      </c>
      <c r="O17" s="91">
        <v>86</v>
      </c>
      <c r="P17" s="92">
        <v>96</v>
      </c>
      <c r="Q17" s="50">
        <f t="shared" si="1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30">
        <v>91</v>
      </c>
      <c r="M18" s="27"/>
      <c r="N18" s="27">
        <f t="shared" si="2"/>
        <v>0</v>
      </c>
      <c r="O18" s="91">
        <v>86</v>
      </c>
      <c r="P18" s="92">
        <v>96</v>
      </c>
      <c r="Q18" s="50">
        <f t="shared" si="1"/>
        <v>0</v>
      </c>
      <c r="R18" s="51"/>
    </row>
    <row r="19" ht="15.95" customHeight="1" spans="1:17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30">
        <v>91</v>
      </c>
      <c r="M19" s="27"/>
      <c r="N19" s="27">
        <f t="shared" si="2"/>
        <v>0</v>
      </c>
      <c r="O19" s="91">
        <v>86</v>
      </c>
      <c r="P19" s="92">
        <v>96</v>
      </c>
      <c r="Q19" s="50">
        <f t="shared" si="1"/>
        <v>0</v>
      </c>
    </row>
    <row r="20" ht="15.95" customHeight="1" spans="1:17">
      <c r="A20" s="21">
        <v>4</v>
      </c>
      <c r="B20" s="28"/>
      <c r="C20" s="81"/>
      <c r="D20" s="81"/>
      <c r="E20" s="81"/>
      <c r="F20" s="81"/>
      <c r="G20" s="81"/>
      <c r="H20" s="81"/>
      <c r="I20" s="81"/>
      <c r="J20" s="81"/>
      <c r="K20" s="81"/>
      <c r="L20" s="30">
        <v>91</v>
      </c>
      <c r="M20" s="27"/>
      <c r="N20" s="27">
        <f t="shared" si="2"/>
        <v>0</v>
      </c>
      <c r="O20" s="91">
        <v>86</v>
      </c>
      <c r="P20" s="92">
        <v>96</v>
      </c>
      <c r="Q20" s="50">
        <f t="shared" si="1"/>
        <v>0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R20"/>
  <sheetViews>
    <sheetView zoomScale="76" zoomScaleNormal="76" workbookViewId="0">
      <selection activeCell="F8" sqref="F8"/>
    </sheetView>
  </sheetViews>
  <sheetFormatPr defaultColWidth="9" defaultRowHeight="13.2"/>
  <cols>
    <col min="1" max="1" width="3.75" style="11" customWidth="1"/>
    <col min="2" max="2" width="7.87962962962963" style="11" customWidth="1"/>
    <col min="3" max="3" width="9" style="11"/>
    <col min="4" max="5" width="8.62962962962963" style="11" customWidth="1"/>
    <col min="6" max="6" width="9.5" style="11" customWidth="1"/>
    <col min="7" max="8" width="8.62962962962963" style="11" customWidth="1"/>
    <col min="9" max="9" width="10.6296296296296" style="11" customWidth="1"/>
    <col min="10" max="10" width="8.62962962962963" style="11" customWidth="1"/>
    <col min="11" max="11" width="9.37962962962963" style="11" customWidth="1"/>
    <col min="12" max="12" width="6.87962962962963" style="11" customWidth="1"/>
    <col min="13" max="13" width="9.75" style="11" customWidth="1"/>
    <col min="14" max="14" width="6.12962962962963" style="11" customWidth="1"/>
    <col min="15" max="16" width="2.62962962962963" style="11" customWidth="1"/>
    <col min="17" max="16384" width="9" style="11"/>
  </cols>
  <sheetData>
    <row r="1" ht="20.1" customHeight="1" spans="6:6">
      <c r="F1" s="13" t="s">
        <v>44</v>
      </c>
    </row>
    <row r="2" ht="15.95" customHeight="1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66" t="s">
        <v>80</v>
      </c>
      <c r="O2" s="91" t="s">
        <v>81</v>
      </c>
      <c r="P2" s="92" t="s">
        <v>82</v>
      </c>
      <c r="Q2" s="47" t="s">
        <v>83</v>
      </c>
    </row>
    <row r="3" ht="15.95" customHeight="1" spans="1:17">
      <c r="A3" s="21">
        <v>11</v>
      </c>
      <c r="B3" s="57"/>
      <c r="C3" s="58">
        <v>84.1982456140351</v>
      </c>
      <c r="D3" s="59">
        <v>83.7142857142857</v>
      </c>
      <c r="E3" s="5"/>
      <c r="F3" s="57"/>
      <c r="G3" s="57"/>
      <c r="H3" s="95"/>
      <c r="I3" s="57"/>
      <c r="J3" s="57"/>
      <c r="K3" s="57"/>
      <c r="L3" s="89">
        <v>82</v>
      </c>
      <c r="M3" s="27">
        <f t="shared" ref="M3:M8" si="0">AVERAGE(B3:K3)</f>
        <v>83.9562656641604</v>
      </c>
      <c r="N3" s="27">
        <f t="shared" ref="N3:N20" si="1">MAX(B3:K3)-MIN(B3:K3)</f>
        <v>0.483959899749379</v>
      </c>
      <c r="O3" s="91">
        <v>77</v>
      </c>
      <c r="P3" s="92">
        <v>87</v>
      </c>
      <c r="Q3" s="50">
        <f>M3/M3*100</f>
        <v>100</v>
      </c>
    </row>
    <row r="4" ht="15.95" customHeight="1" spans="1:17">
      <c r="A4" s="21">
        <v>12</v>
      </c>
      <c r="B4" s="58">
        <v>82.2</v>
      </c>
      <c r="C4" s="58">
        <v>82.6511904761904</v>
      </c>
      <c r="D4" s="59">
        <v>83.9047619047619</v>
      </c>
      <c r="E4" s="59">
        <v>81.9</v>
      </c>
      <c r="F4" s="58"/>
      <c r="G4" s="58">
        <v>80.6647058823529</v>
      </c>
      <c r="H4" s="96">
        <v>83.096</v>
      </c>
      <c r="I4" s="58"/>
      <c r="J4" s="58">
        <v>82.6</v>
      </c>
      <c r="K4" s="58"/>
      <c r="L4" s="89">
        <v>82</v>
      </c>
      <c r="M4" s="27">
        <f t="shared" si="0"/>
        <v>82.4309511804722</v>
      </c>
      <c r="N4" s="27">
        <f t="shared" si="1"/>
        <v>3.24005602240896</v>
      </c>
      <c r="O4" s="91">
        <v>77</v>
      </c>
      <c r="P4" s="92">
        <v>87</v>
      </c>
      <c r="Q4" s="50">
        <f t="shared" ref="Q4:Q20" si="2">M4/M$3*100</f>
        <v>98.1832035148041</v>
      </c>
    </row>
    <row r="5" ht="15.95" customHeight="1" spans="1:17">
      <c r="A5" s="21">
        <v>1</v>
      </c>
      <c r="B5" s="58">
        <v>82.15</v>
      </c>
      <c r="C5" s="58">
        <v>82.7477777777778</v>
      </c>
      <c r="D5" s="59">
        <v>84.2</v>
      </c>
      <c r="E5" s="59">
        <v>82.011</v>
      </c>
      <c r="F5" s="58">
        <v>80</v>
      </c>
      <c r="G5" s="58">
        <v>80.9238095238095</v>
      </c>
      <c r="H5" s="96">
        <v>83.086</v>
      </c>
      <c r="I5" s="58">
        <v>82.32</v>
      </c>
      <c r="J5" s="58">
        <v>82.32</v>
      </c>
      <c r="K5" s="58">
        <v>82.5384615384615</v>
      </c>
      <c r="L5" s="89">
        <v>82</v>
      </c>
      <c r="M5" s="27">
        <f t="shared" si="0"/>
        <v>82.2297048840049</v>
      </c>
      <c r="N5" s="27">
        <f t="shared" si="1"/>
        <v>4.2</v>
      </c>
      <c r="O5" s="91">
        <v>77</v>
      </c>
      <c r="P5" s="92">
        <v>87</v>
      </c>
      <c r="Q5" s="50">
        <f t="shared" si="2"/>
        <v>97.9434997894474</v>
      </c>
    </row>
    <row r="6" ht="15.95" customHeight="1" spans="1:17">
      <c r="A6" s="21">
        <v>2</v>
      </c>
      <c r="B6" s="58">
        <v>82.0555555555556</v>
      </c>
      <c r="C6" s="58">
        <v>83.6896103896104</v>
      </c>
      <c r="D6" s="59">
        <v>83.8888888888889</v>
      </c>
      <c r="E6" s="59">
        <v>82.205</v>
      </c>
      <c r="F6" s="58">
        <v>79.6363636363636</v>
      </c>
      <c r="G6" s="58">
        <v>80.9166666666667</v>
      </c>
      <c r="H6" s="96">
        <v>83.178</v>
      </c>
      <c r="I6" s="58">
        <v>82.64</v>
      </c>
      <c r="J6" s="58">
        <v>82.36</v>
      </c>
      <c r="K6" s="58">
        <v>82.8461538461538</v>
      </c>
      <c r="L6" s="89">
        <v>82</v>
      </c>
      <c r="M6" s="27">
        <f t="shared" si="0"/>
        <v>82.3416238983239</v>
      </c>
      <c r="N6" s="27">
        <f t="shared" si="1"/>
        <v>4.25252525252525</v>
      </c>
      <c r="O6" s="91">
        <v>77</v>
      </c>
      <c r="P6" s="92">
        <v>87</v>
      </c>
      <c r="Q6" s="50">
        <f t="shared" si="2"/>
        <v>98.0768061167759</v>
      </c>
    </row>
    <row r="7" ht="15.95" customHeight="1" spans="1:17">
      <c r="A7" s="21">
        <v>3</v>
      </c>
      <c r="B7" s="58">
        <v>82.1666666666667</v>
      </c>
      <c r="C7" s="58">
        <v>84.1693877551021</v>
      </c>
      <c r="D7" s="59">
        <v>84.3333333333333</v>
      </c>
      <c r="E7" s="59">
        <v>83.011</v>
      </c>
      <c r="F7" s="58">
        <v>79.6923076923077</v>
      </c>
      <c r="G7" s="58">
        <v>81.1333333333333</v>
      </c>
      <c r="H7" s="96">
        <v>83.21</v>
      </c>
      <c r="I7" s="58">
        <v>83.22</v>
      </c>
      <c r="J7" s="58">
        <v>82.83</v>
      </c>
      <c r="K7" s="58">
        <v>82.5714285714286</v>
      </c>
      <c r="L7" s="89">
        <v>82</v>
      </c>
      <c r="M7" s="27">
        <f t="shared" si="0"/>
        <v>82.6337457352172</v>
      </c>
      <c r="N7" s="27">
        <f t="shared" si="1"/>
        <v>4.64102564102564</v>
      </c>
      <c r="O7" s="91">
        <v>77</v>
      </c>
      <c r="P7" s="92">
        <v>87</v>
      </c>
      <c r="Q7" s="50">
        <f t="shared" si="2"/>
        <v>98.4247513649147</v>
      </c>
    </row>
    <row r="8" ht="15.95" customHeight="1" spans="1:17">
      <c r="A8" s="21">
        <v>4</v>
      </c>
      <c r="B8" s="58">
        <v>82.2727272727273</v>
      </c>
      <c r="C8" s="58">
        <v>84.0938271604938</v>
      </c>
      <c r="D8" s="59">
        <v>84.25</v>
      </c>
      <c r="E8" s="59">
        <v>82.544</v>
      </c>
      <c r="F8" s="25"/>
      <c r="G8" s="58">
        <v>81.625</v>
      </c>
      <c r="H8" s="96">
        <v>83.535</v>
      </c>
      <c r="I8" s="58">
        <v>82.43</v>
      </c>
      <c r="J8" s="58">
        <v>82.58</v>
      </c>
      <c r="K8" s="58">
        <v>82.6923076923077</v>
      </c>
      <c r="L8" s="89">
        <v>82</v>
      </c>
      <c r="M8" s="27">
        <f t="shared" si="0"/>
        <v>82.8914291250588</v>
      </c>
      <c r="N8" s="27">
        <f t="shared" si="1"/>
        <v>2.62499999999999</v>
      </c>
      <c r="O8" s="91">
        <v>77</v>
      </c>
      <c r="P8" s="92">
        <v>87</v>
      </c>
      <c r="Q8" s="50">
        <f t="shared" si="2"/>
        <v>98.7316771051238</v>
      </c>
    </row>
    <row r="9" ht="15.95" customHeight="1" spans="1:17">
      <c r="A9" s="21">
        <v>5</v>
      </c>
      <c r="B9" s="26"/>
      <c r="C9" s="26"/>
      <c r="D9" s="27"/>
      <c r="E9" s="27"/>
      <c r="F9" s="26"/>
      <c r="G9" s="26"/>
      <c r="H9" s="28"/>
      <c r="I9" s="26"/>
      <c r="J9" s="26"/>
      <c r="K9" s="26"/>
      <c r="L9" s="89">
        <v>82</v>
      </c>
      <c r="M9" s="27"/>
      <c r="N9" s="27">
        <f t="shared" si="1"/>
        <v>0</v>
      </c>
      <c r="O9" s="91">
        <v>77</v>
      </c>
      <c r="P9" s="92">
        <v>87</v>
      </c>
      <c r="Q9" s="50">
        <f t="shared" si="2"/>
        <v>0</v>
      </c>
    </row>
    <row r="10" ht="15.95" customHeight="1" spans="1:17">
      <c r="A10" s="21">
        <v>6</v>
      </c>
      <c r="B10" s="26"/>
      <c r="C10" s="26"/>
      <c r="D10" s="27"/>
      <c r="E10" s="27"/>
      <c r="F10" s="26"/>
      <c r="G10" s="26"/>
      <c r="H10" s="28"/>
      <c r="I10" s="26"/>
      <c r="J10" s="26"/>
      <c r="K10" s="26"/>
      <c r="L10" s="89">
        <v>82</v>
      </c>
      <c r="M10" s="27"/>
      <c r="N10" s="27">
        <f t="shared" si="1"/>
        <v>0</v>
      </c>
      <c r="O10" s="91">
        <v>77</v>
      </c>
      <c r="P10" s="92">
        <v>87</v>
      </c>
      <c r="Q10" s="50">
        <f t="shared" si="2"/>
        <v>0</v>
      </c>
    </row>
    <row r="11" ht="15.95" customHeight="1" spans="1:17">
      <c r="A11" s="21">
        <v>7</v>
      </c>
      <c r="B11" s="26"/>
      <c r="C11" s="26"/>
      <c r="D11" s="27"/>
      <c r="E11" s="27"/>
      <c r="F11" s="26"/>
      <c r="G11" s="26"/>
      <c r="H11" s="28"/>
      <c r="I11" s="26"/>
      <c r="J11" s="26"/>
      <c r="K11" s="26"/>
      <c r="L11" s="89">
        <v>82</v>
      </c>
      <c r="M11" s="27"/>
      <c r="N11" s="27">
        <f t="shared" si="1"/>
        <v>0</v>
      </c>
      <c r="O11" s="91">
        <v>77</v>
      </c>
      <c r="P11" s="92">
        <v>87</v>
      </c>
      <c r="Q11" s="50">
        <f t="shared" si="2"/>
        <v>0</v>
      </c>
    </row>
    <row r="12" ht="15.95" customHeight="1" spans="1:17">
      <c r="A12" s="21">
        <v>8</v>
      </c>
      <c r="B12" s="26"/>
      <c r="C12" s="26"/>
      <c r="D12" s="27"/>
      <c r="E12" s="27"/>
      <c r="F12" s="26"/>
      <c r="G12" s="26"/>
      <c r="H12" s="28"/>
      <c r="I12" s="26"/>
      <c r="J12" s="26"/>
      <c r="K12" s="26"/>
      <c r="L12" s="89">
        <v>82</v>
      </c>
      <c r="M12" s="27"/>
      <c r="N12" s="27">
        <f t="shared" si="1"/>
        <v>0</v>
      </c>
      <c r="O12" s="91">
        <v>77</v>
      </c>
      <c r="P12" s="92">
        <v>87</v>
      </c>
      <c r="Q12" s="50">
        <f t="shared" si="2"/>
        <v>0</v>
      </c>
    </row>
    <row r="13" ht="15.95" customHeight="1" spans="1:17">
      <c r="A13" s="21">
        <v>9</v>
      </c>
      <c r="B13" s="26"/>
      <c r="C13" s="26"/>
      <c r="D13" s="27"/>
      <c r="E13" s="27"/>
      <c r="F13" s="26"/>
      <c r="G13" s="26"/>
      <c r="H13" s="28"/>
      <c r="I13" s="26"/>
      <c r="J13" s="26"/>
      <c r="K13" s="26"/>
      <c r="L13" s="89">
        <v>82</v>
      </c>
      <c r="M13" s="27"/>
      <c r="N13" s="27">
        <f t="shared" si="1"/>
        <v>0</v>
      </c>
      <c r="O13" s="91">
        <v>77</v>
      </c>
      <c r="P13" s="92">
        <v>87</v>
      </c>
      <c r="Q13" s="50">
        <f t="shared" si="2"/>
        <v>0</v>
      </c>
    </row>
    <row r="14" ht="15.95" customHeight="1" spans="1:17">
      <c r="A14" s="21">
        <v>10</v>
      </c>
      <c r="B14" s="26"/>
      <c r="C14" s="26"/>
      <c r="D14" s="27"/>
      <c r="E14" s="27"/>
      <c r="F14" s="26"/>
      <c r="G14" s="28"/>
      <c r="H14" s="28"/>
      <c r="I14" s="26"/>
      <c r="J14" s="26"/>
      <c r="K14" s="26"/>
      <c r="L14" s="89">
        <v>82</v>
      </c>
      <c r="M14" s="27"/>
      <c r="N14" s="27">
        <f t="shared" si="1"/>
        <v>0</v>
      </c>
      <c r="O14" s="91">
        <v>77</v>
      </c>
      <c r="P14" s="92">
        <v>87</v>
      </c>
      <c r="Q14" s="50">
        <f t="shared" si="2"/>
        <v>0</v>
      </c>
    </row>
    <row r="15" ht="15.95" customHeight="1" spans="1:18">
      <c r="A15" s="21">
        <v>11</v>
      </c>
      <c r="B15" s="26"/>
      <c r="C15" s="26"/>
      <c r="D15" s="27"/>
      <c r="E15" s="27"/>
      <c r="F15" s="26"/>
      <c r="G15" s="26"/>
      <c r="H15" s="28"/>
      <c r="I15" s="26"/>
      <c r="J15" s="26"/>
      <c r="K15" s="26"/>
      <c r="L15" s="89">
        <v>82</v>
      </c>
      <c r="M15" s="27"/>
      <c r="N15" s="27">
        <f t="shared" si="1"/>
        <v>0</v>
      </c>
      <c r="O15" s="91">
        <v>77</v>
      </c>
      <c r="P15" s="92">
        <v>87</v>
      </c>
      <c r="Q15" s="50">
        <f t="shared" si="2"/>
        <v>0</v>
      </c>
      <c r="R15" s="51"/>
    </row>
    <row r="16" ht="15.95" customHeight="1" spans="1:18">
      <c r="A16" s="21">
        <v>12</v>
      </c>
      <c r="B16" s="26"/>
      <c r="C16" s="26"/>
      <c r="D16" s="27"/>
      <c r="E16" s="27"/>
      <c r="F16" s="26"/>
      <c r="G16" s="26"/>
      <c r="H16" s="28"/>
      <c r="I16" s="26"/>
      <c r="J16" s="26"/>
      <c r="K16" s="26"/>
      <c r="L16" s="89">
        <v>82</v>
      </c>
      <c r="M16" s="27"/>
      <c r="N16" s="27">
        <f t="shared" si="1"/>
        <v>0</v>
      </c>
      <c r="O16" s="91">
        <v>77</v>
      </c>
      <c r="P16" s="92">
        <v>87</v>
      </c>
      <c r="Q16" s="50">
        <f t="shared" si="2"/>
        <v>0</v>
      </c>
      <c r="R16" s="51"/>
    </row>
    <row r="17" ht="15.95" customHeight="1" spans="1:18">
      <c r="A17" s="21">
        <v>1</v>
      </c>
      <c r="B17" s="26"/>
      <c r="C17" s="26"/>
      <c r="D17" s="27"/>
      <c r="E17" s="27"/>
      <c r="F17" s="26"/>
      <c r="G17" s="26"/>
      <c r="H17" s="28"/>
      <c r="I17" s="26"/>
      <c r="J17" s="26"/>
      <c r="K17" s="26"/>
      <c r="L17" s="89">
        <v>82</v>
      </c>
      <c r="M17" s="27"/>
      <c r="N17" s="27">
        <f t="shared" si="1"/>
        <v>0</v>
      </c>
      <c r="O17" s="91">
        <v>77</v>
      </c>
      <c r="P17" s="92">
        <v>87</v>
      </c>
      <c r="Q17" s="50">
        <f t="shared" si="2"/>
        <v>0</v>
      </c>
      <c r="R17" s="51"/>
    </row>
    <row r="18" ht="15.95" customHeight="1" spans="1:17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89">
        <v>82</v>
      </c>
      <c r="M18" s="27"/>
      <c r="N18" s="27">
        <f t="shared" si="1"/>
        <v>0</v>
      </c>
      <c r="O18" s="91">
        <v>77</v>
      </c>
      <c r="P18" s="92">
        <v>87</v>
      </c>
      <c r="Q18" s="50">
        <f t="shared" si="2"/>
        <v>0</v>
      </c>
    </row>
    <row r="19" ht="15.95" customHeight="1" spans="1:17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89">
        <v>82</v>
      </c>
      <c r="M19" s="27"/>
      <c r="N19" s="27">
        <f t="shared" si="1"/>
        <v>0</v>
      </c>
      <c r="O19" s="91">
        <v>77</v>
      </c>
      <c r="P19" s="92">
        <v>87</v>
      </c>
      <c r="Q19" s="50">
        <f t="shared" si="2"/>
        <v>0</v>
      </c>
    </row>
    <row r="20" ht="15.95" customHeight="1" spans="1:17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89">
        <v>82</v>
      </c>
      <c r="M20" s="27"/>
      <c r="N20" s="27">
        <f t="shared" si="1"/>
        <v>0</v>
      </c>
      <c r="O20" s="91">
        <v>77</v>
      </c>
      <c r="P20" s="92">
        <v>87</v>
      </c>
      <c r="Q20" s="50">
        <f t="shared" si="2"/>
        <v>0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S20"/>
  <sheetViews>
    <sheetView zoomScale="76" zoomScaleNormal="76" workbookViewId="0">
      <selection activeCell="F8" sqref="F8"/>
    </sheetView>
  </sheetViews>
  <sheetFormatPr defaultColWidth="9" defaultRowHeight="13.2"/>
  <cols>
    <col min="1" max="1" width="3.75" style="11" customWidth="1"/>
    <col min="2" max="2" width="7.87962962962963" style="11" customWidth="1"/>
    <col min="3" max="3" width="9" style="11"/>
    <col min="4" max="5" width="8.62962962962963" style="11" customWidth="1"/>
    <col min="6" max="6" width="9.5" style="11" customWidth="1"/>
    <col min="7" max="8" width="8.62962962962963" style="11" customWidth="1"/>
    <col min="9" max="9" width="8.87962962962963" style="11" customWidth="1"/>
    <col min="10" max="10" width="8.62962962962963" style="11" customWidth="1"/>
    <col min="11" max="11" width="9.37962962962963" style="11" customWidth="1"/>
    <col min="12" max="12" width="6.87962962962963" style="11" customWidth="1"/>
    <col min="13" max="13" width="9.75" style="11" customWidth="1"/>
    <col min="14" max="14" width="5.87962962962963" style="11" customWidth="1"/>
    <col min="15" max="16" width="2.62962962962963" style="11" customWidth="1"/>
    <col min="17" max="16384" width="9" style="11"/>
  </cols>
  <sheetData>
    <row r="1" ht="20.1" customHeight="1" spans="6:6">
      <c r="F1" s="13" t="s">
        <v>103</v>
      </c>
    </row>
    <row r="2" s="93" customFormat="1" ht="15.95" customHeight="1" spans="1:19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66" t="s">
        <v>80</v>
      </c>
      <c r="O2" s="48" t="s">
        <v>81</v>
      </c>
      <c r="P2" s="49" t="s">
        <v>82</v>
      </c>
      <c r="Q2" s="47" t="s">
        <v>83</v>
      </c>
      <c r="R2" s="11"/>
      <c r="S2" s="11"/>
    </row>
    <row r="3" s="93" customFormat="1" ht="15.95" customHeight="1" spans="1:17">
      <c r="A3" s="21">
        <v>11</v>
      </c>
      <c r="B3" s="57"/>
      <c r="C3" s="58">
        <v>71.6537037037037</v>
      </c>
      <c r="D3" s="59">
        <v>69.7142857142857</v>
      </c>
      <c r="E3" s="5"/>
      <c r="F3" s="57"/>
      <c r="G3" s="57"/>
      <c r="H3" s="57"/>
      <c r="I3" s="57"/>
      <c r="J3" s="57"/>
      <c r="K3" s="57"/>
      <c r="L3" s="89">
        <v>71</v>
      </c>
      <c r="M3" s="27">
        <f t="shared" ref="M3:M8" si="0">AVERAGE(B3:K3)</f>
        <v>70.6839947089947</v>
      </c>
      <c r="N3" s="27">
        <f t="shared" ref="N3:N20" si="1">MAX(B3:K3)-MIN(B3:K3)</f>
        <v>1.939417989418</v>
      </c>
      <c r="O3" s="48">
        <v>67</v>
      </c>
      <c r="P3" s="49">
        <v>75</v>
      </c>
      <c r="Q3" s="50">
        <f>M3/M3*100</f>
        <v>100</v>
      </c>
    </row>
    <row r="4" s="93" customFormat="1" ht="15.95" customHeight="1" spans="1:17">
      <c r="A4" s="21">
        <v>12</v>
      </c>
      <c r="B4" s="58">
        <v>71.3</v>
      </c>
      <c r="C4" s="58">
        <v>71.5164383561644</v>
      </c>
      <c r="D4" s="59">
        <v>69.45</v>
      </c>
      <c r="E4" s="59">
        <v>71.4</v>
      </c>
      <c r="F4" s="58"/>
      <c r="G4" s="58">
        <v>70.7823529411765</v>
      </c>
      <c r="H4" s="58">
        <v>71.478</v>
      </c>
      <c r="I4" s="58"/>
      <c r="J4" s="58">
        <v>71.04</v>
      </c>
      <c r="K4" s="58"/>
      <c r="L4" s="89">
        <v>71</v>
      </c>
      <c r="M4" s="27">
        <f t="shared" si="0"/>
        <v>70.9952558996201</v>
      </c>
      <c r="N4" s="27">
        <f t="shared" si="1"/>
        <v>2.06643835616443</v>
      </c>
      <c r="O4" s="48">
        <v>67</v>
      </c>
      <c r="P4" s="49">
        <v>75</v>
      </c>
      <c r="Q4" s="50">
        <f t="shared" ref="Q4:Q20" si="2">M4/M$3*100</f>
        <v>100.440355970127</v>
      </c>
    </row>
    <row r="5" s="93" customFormat="1" ht="15.95" customHeight="1" spans="1:17">
      <c r="A5" s="21">
        <v>1</v>
      </c>
      <c r="B5" s="58">
        <v>71.4</v>
      </c>
      <c r="C5" s="58">
        <v>71.1666666666667</v>
      </c>
      <c r="D5" s="59">
        <v>70.1111111111111</v>
      </c>
      <c r="E5" s="59">
        <v>71.769</v>
      </c>
      <c r="F5" s="58">
        <v>70</v>
      </c>
      <c r="G5" s="58">
        <v>70.5714285714286</v>
      </c>
      <c r="H5" s="58">
        <v>70.934</v>
      </c>
      <c r="I5" s="58">
        <v>70.64</v>
      </c>
      <c r="J5" s="58">
        <v>71.34</v>
      </c>
      <c r="K5" s="58">
        <v>71.2857142857143</v>
      </c>
      <c r="L5" s="89">
        <v>71</v>
      </c>
      <c r="M5" s="27">
        <f t="shared" si="0"/>
        <v>70.9217920634921</v>
      </c>
      <c r="N5" s="27">
        <f t="shared" si="1"/>
        <v>1.76900000000001</v>
      </c>
      <c r="O5" s="48">
        <v>67</v>
      </c>
      <c r="P5" s="49">
        <v>75</v>
      </c>
      <c r="Q5" s="50">
        <f t="shared" si="2"/>
        <v>100.336423196618</v>
      </c>
    </row>
    <row r="6" s="93" customFormat="1" ht="15.95" customHeight="1" spans="1:17">
      <c r="A6" s="21">
        <v>2</v>
      </c>
      <c r="B6" s="58">
        <v>71.2777777777778</v>
      </c>
      <c r="C6" s="58">
        <v>70.9036144578313</v>
      </c>
      <c r="D6" s="59">
        <v>70.25</v>
      </c>
      <c r="E6" s="59">
        <v>71.756</v>
      </c>
      <c r="F6" s="58">
        <v>70</v>
      </c>
      <c r="G6" s="58">
        <v>70.3</v>
      </c>
      <c r="H6" s="58">
        <v>71.365</v>
      </c>
      <c r="I6" s="58">
        <v>70.82</v>
      </c>
      <c r="J6" s="58">
        <v>70.91</v>
      </c>
      <c r="K6" s="58">
        <v>72.3076923076923</v>
      </c>
      <c r="L6" s="89">
        <v>71</v>
      </c>
      <c r="M6" s="27">
        <f t="shared" si="0"/>
        <v>70.9890084543301</v>
      </c>
      <c r="N6" s="27">
        <f t="shared" si="1"/>
        <v>2.30769230769231</v>
      </c>
      <c r="O6" s="48">
        <v>67</v>
      </c>
      <c r="P6" s="49">
        <v>75</v>
      </c>
      <c r="Q6" s="50">
        <f t="shared" si="2"/>
        <v>100.431517412946</v>
      </c>
    </row>
    <row r="7" s="93" customFormat="1" ht="15.95" customHeight="1" spans="1:17">
      <c r="A7" s="21">
        <v>3</v>
      </c>
      <c r="B7" s="58">
        <v>71.3888888888889</v>
      </c>
      <c r="C7" s="58">
        <v>70.7733333333333</v>
      </c>
      <c r="D7" s="59">
        <v>70.3888888888889</v>
      </c>
      <c r="E7" s="59">
        <v>71.677</v>
      </c>
      <c r="F7" s="58">
        <v>69</v>
      </c>
      <c r="G7" s="58">
        <v>70.775</v>
      </c>
      <c r="H7" s="58">
        <v>71.82</v>
      </c>
      <c r="I7" s="58">
        <v>70.61</v>
      </c>
      <c r="J7" s="58">
        <v>70.32</v>
      </c>
      <c r="K7" s="58">
        <v>71.8571428571429</v>
      </c>
      <c r="L7" s="89">
        <v>71</v>
      </c>
      <c r="M7" s="27">
        <f t="shared" si="0"/>
        <v>70.8610253968254</v>
      </c>
      <c r="N7" s="27">
        <f t="shared" si="1"/>
        <v>2.85714285714286</v>
      </c>
      <c r="O7" s="48">
        <v>67</v>
      </c>
      <c r="P7" s="49">
        <v>75</v>
      </c>
      <c r="Q7" s="50">
        <f t="shared" si="2"/>
        <v>100.250453710999</v>
      </c>
    </row>
    <row r="8" s="93" customFormat="1" ht="15.95" customHeight="1" spans="1:17">
      <c r="A8" s="21">
        <v>4</v>
      </c>
      <c r="B8" s="58">
        <v>71.3181818181818</v>
      </c>
      <c r="C8" s="58">
        <v>71.6233766233766</v>
      </c>
      <c r="D8" s="59">
        <v>71.1333333333333</v>
      </c>
      <c r="E8" s="59">
        <v>71.342</v>
      </c>
      <c r="F8" s="25"/>
      <c r="G8" s="58">
        <v>70.6875</v>
      </c>
      <c r="H8" s="58">
        <v>71.596</v>
      </c>
      <c r="I8" s="58">
        <v>71.05</v>
      </c>
      <c r="J8" s="58">
        <v>70.56</v>
      </c>
      <c r="K8" s="58">
        <v>72.7857142857143</v>
      </c>
      <c r="L8" s="89">
        <v>71</v>
      </c>
      <c r="M8" s="27">
        <f t="shared" si="0"/>
        <v>71.3440117845118</v>
      </c>
      <c r="N8" s="27">
        <f t="shared" si="1"/>
        <v>2.22571428571429</v>
      </c>
      <c r="O8" s="48">
        <v>67</v>
      </c>
      <c r="P8" s="49">
        <v>75</v>
      </c>
      <c r="Q8" s="50">
        <f t="shared" si="2"/>
        <v>100.933757462682</v>
      </c>
    </row>
    <row r="9" s="93" customFormat="1" ht="15.95" customHeight="1" spans="1:17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89">
        <v>71</v>
      </c>
      <c r="M9" s="27"/>
      <c r="N9" s="27">
        <f t="shared" si="1"/>
        <v>0</v>
      </c>
      <c r="O9" s="48">
        <v>67</v>
      </c>
      <c r="P9" s="49">
        <v>75</v>
      </c>
      <c r="Q9" s="50">
        <f t="shared" si="2"/>
        <v>0</v>
      </c>
    </row>
    <row r="10" s="93" customFormat="1" ht="15.95" customHeight="1" spans="1:17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89">
        <v>71</v>
      </c>
      <c r="M10" s="27"/>
      <c r="N10" s="27">
        <f t="shared" si="1"/>
        <v>0</v>
      </c>
      <c r="O10" s="48">
        <v>67</v>
      </c>
      <c r="P10" s="49">
        <v>75</v>
      </c>
      <c r="Q10" s="50">
        <f t="shared" si="2"/>
        <v>0</v>
      </c>
    </row>
    <row r="11" s="93" customFormat="1" ht="15.95" customHeight="1" spans="1:17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89">
        <v>71</v>
      </c>
      <c r="M11" s="27"/>
      <c r="N11" s="27">
        <f t="shared" si="1"/>
        <v>0</v>
      </c>
      <c r="O11" s="48">
        <v>67</v>
      </c>
      <c r="P11" s="49">
        <v>75</v>
      </c>
      <c r="Q11" s="50">
        <f t="shared" si="2"/>
        <v>0</v>
      </c>
    </row>
    <row r="12" s="93" customFormat="1" ht="15.95" customHeight="1" spans="1:17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89">
        <v>71</v>
      </c>
      <c r="M12" s="27"/>
      <c r="N12" s="27">
        <f t="shared" si="1"/>
        <v>0</v>
      </c>
      <c r="O12" s="48">
        <v>67</v>
      </c>
      <c r="P12" s="49">
        <v>75</v>
      </c>
      <c r="Q12" s="50">
        <f t="shared" si="2"/>
        <v>0</v>
      </c>
    </row>
    <row r="13" s="93" customFormat="1" ht="15.95" customHeight="1" spans="1:17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89">
        <v>71</v>
      </c>
      <c r="M13" s="27"/>
      <c r="N13" s="27">
        <f t="shared" si="1"/>
        <v>0</v>
      </c>
      <c r="O13" s="48">
        <v>67</v>
      </c>
      <c r="P13" s="49">
        <v>75</v>
      </c>
      <c r="Q13" s="50">
        <f t="shared" si="2"/>
        <v>0</v>
      </c>
    </row>
    <row r="14" s="93" customFormat="1" ht="15.95" customHeight="1" spans="1:17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89">
        <v>71</v>
      </c>
      <c r="M14" s="27"/>
      <c r="N14" s="27">
        <f t="shared" si="1"/>
        <v>0</v>
      </c>
      <c r="O14" s="48">
        <v>67</v>
      </c>
      <c r="P14" s="49">
        <v>75</v>
      </c>
      <c r="Q14" s="50">
        <f t="shared" si="2"/>
        <v>0</v>
      </c>
    </row>
    <row r="15" s="93" customFormat="1" ht="15.95" customHeight="1" spans="1:18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89">
        <v>71</v>
      </c>
      <c r="M15" s="27"/>
      <c r="N15" s="27">
        <f t="shared" si="1"/>
        <v>0</v>
      </c>
      <c r="O15" s="48">
        <v>67</v>
      </c>
      <c r="P15" s="49">
        <v>75</v>
      </c>
      <c r="Q15" s="50">
        <f t="shared" si="2"/>
        <v>0</v>
      </c>
      <c r="R15" s="94"/>
    </row>
    <row r="16" s="93" customFormat="1" ht="15.95" customHeight="1" spans="1:18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89">
        <v>71</v>
      </c>
      <c r="M16" s="27"/>
      <c r="N16" s="27">
        <f t="shared" si="1"/>
        <v>0</v>
      </c>
      <c r="O16" s="48">
        <v>67</v>
      </c>
      <c r="P16" s="49">
        <v>75</v>
      </c>
      <c r="Q16" s="50">
        <f t="shared" si="2"/>
        <v>0</v>
      </c>
      <c r="R16" s="94"/>
    </row>
    <row r="17" s="93" customFormat="1" ht="15.95" customHeight="1" spans="1:18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89">
        <v>71</v>
      </c>
      <c r="M17" s="27"/>
      <c r="N17" s="27">
        <f t="shared" si="1"/>
        <v>0</v>
      </c>
      <c r="O17" s="48">
        <v>67</v>
      </c>
      <c r="P17" s="49">
        <v>75</v>
      </c>
      <c r="Q17" s="50">
        <f t="shared" si="2"/>
        <v>0</v>
      </c>
      <c r="R17" s="94"/>
    </row>
    <row r="18" s="93" customFormat="1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89">
        <v>71</v>
      </c>
      <c r="M18" s="27"/>
      <c r="N18" s="27">
        <f t="shared" si="1"/>
        <v>0</v>
      </c>
      <c r="O18" s="48">
        <v>67</v>
      </c>
      <c r="P18" s="49">
        <v>75</v>
      </c>
      <c r="Q18" s="50">
        <f t="shared" si="2"/>
        <v>0</v>
      </c>
      <c r="R18" s="94"/>
    </row>
    <row r="19" s="93" customFormat="1" ht="15.95" customHeight="1" spans="1:17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89">
        <v>71</v>
      </c>
      <c r="M19" s="27"/>
      <c r="N19" s="27">
        <f t="shared" si="1"/>
        <v>0</v>
      </c>
      <c r="O19" s="48">
        <v>67</v>
      </c>
      <c r="P19" s="49">
        <v>75</v>
      </c>
      <c r="Q19" s="50">
        <f t="shared" si="2"/>
        <v>0</v>
      </c>
    </row>
    <row r="20" s="93" customFormat="1" ht="15.95" customHeight="1" spans="1:17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89">
        <v>71</v>
      </c>
      <c r="M20" s="27"/>
      <c r="N20" s="27">
        <f t="shared" si="1"/>
        <v>0</v>
      </c>
      <c r="O20" s="48">
        <v>67</v>
      </c>
      <c r="P20" s="49">
        <v>75</v>
      </c>
      <c r="Q20" s="50">
        <f t="shared" si="2"/>
        <v>0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R20"/>
  <sheetViews>
    <sheetView tabSelected="1" zoomScale="76" zoomScaleNormal="76" zoomScaleSheetLayoutView="70" workbookViewId="0">
      <selection activeCell="Y28" sqref="Y28"/>
    </sheetView>
  </sheetViews>
  <sheetFormatPr defaultColWidth="9" defaultRowHeight="13.2"/>
  <cols>
    <col min="1" max="1" width="3.75" style="11" customWidth="1"/>
    <col min="2" max="2" width="10.1296296296296" style="11" customWidth="1"/>
    <col min="3" max="3" width="10.5" style="11" customWidth="1"/>
    <col min="4" max="4" width="9.87962962962963" style="11" customWidth="1"/>
    <col min="5" max="5" width="10.5" style="11" customWidth="1"/>
    <col min="6" max="6" width="9.5" style="11" customWidth="1"/>
    <col min="7" max="7" width="9.62962962962963" style="11" customWidth="1"/>
    <col min="8" max="8" width="10.25" style="11" customWidth="1"/>
    <col min="9" max="9" width="9.5" style="11" customWidth="1"/>
    <col min="10" max="10" width="9.75" style="11" customWidth="1"/>
    <col min="11" max="11" width="10.3796296296296" style="11" customWidth="1"/>
    <col min="12" max="12" width="6.87962962962963" style="11" customWidth="1"/>
    <col min="13" max="13" width="9.75" style="11" customWidth="1"/>
    <col min="14" max="14" width="6.75" style="11" customWidth="1"/>
    <col min="15" max="16" width="2.62962962962963" style="11" customWidth="1"/>
    <col min="17" max="17" width="10.1296296296296" style="11" customWidth="1"/>
    <col min="18" max="16384" width="9" style="11"/>
  </cols>
  <sheetData>
    <row r="1" ht="20.1" customHeight="1" spans="6:6">
      <c r="F1" s="13" t="s">
        <v>6</v>
      </c>
    </row>
    <row r="2" ht="15.95" customHeight="1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66" t="s">
        <v>80</v>
      </c>
      <c r="O2" s="48" t="s">
        <v>81</v>
      </c>
      <c r="P2" s="49" t="s">
        <v>82</v>
      </c>
      <c r="Q2" s="47" t="s">
        <v>83</v>
      </c>
    </row>
    <row r="3" ht="15.95" customHeight="1" spans="1:17">
      <c r="A3" s="21">
        <v>11</v>
      </c>
      <c r="B3" s="57"/>
      <c r="C3" s="58">
        <v>141.749206349206</v>
      </c>
      <c r="D3" s="59">
        <v>141.291666666667</v>
      </c>
      <c r="E3" s="5"/>
      <c r="F3" s="57"/>
      <c r="G3" s="57"/>
      <c r="H3" s="57"/>
      <c r="I3" s="57"/>
      <c r="J3" s="57"/>
      <c r="K3" s="57"/>
      <c r="L3" s="42">
        <v>141</v>
      </c>
      <c r="M3" s="27">
        <f t="shared" ref="M3:M8" si="0">AVERAGE(B3:K3)</f>
        <v>141.520436507936</v>
      </c>
      <c r="N3" s="27">
        <f t="shared" ref="N3:N20" si="1">MAX(B3:K3)-MIN(B3:K3)</f>
        <v>0.457539682539675</v>
      </c>
      <c r="O3" s="48">
        <v>139</v>
      </c>
      <c r="P3" s="49">
        <v>143</v>
      </c>
      <c r="Q3" s="50">
        <f>M3/M3*100</f>
        <v>100</v>
      </c>
    </row>
    <row r="4" ht="15.95" customHeight="1" spans="1:17">
      <c r="A4" s="21">
        <v>12</v>
      </c>
      <c r="B4" s="58">
        <v>140.985</v>
      </c>
      <c r="C4" s="58">
        <v>141.7</v>
      </c>
      <c r="D4" s="59">
        <v>141.657142857143</v>
      </c>
      <c r="E4" s="59">
        <v>142.3</v>
      </c>
      <c r="F4" s="58"/>
      <c r="G4" s="58">
        <v>141.290588235294</v>
      </c>
      <c r="H4" s="58">
        <v>141.7</v>
      </c>
      <c r="I4" s="58"/>
      <c r="J4" s="58">
        <v>141.62</v>
      </c>
      <c r="K4" s="58"/>
      <c r="L4" s="42">
        <v>141</v>
      </c>
      <c r="M4" s="27">
        <f t="shared" si="0"/>
        <v>141.607533013205</v>
      </c>
      <c r="N4" s="27">
        <f t="shared" si="1"/>
        <v>1.31500000000005</v>
      </c>
      <c r="O4" s="48">
        <v>139</v>
      </c>
      <c r="P4" s="49">
        <v>143</v>
      </c>
      <c r="Q4" s="50">
        <f t="shared" ref="Q4:Q20" si="2">M4/M$3*100</f>
        <v>100.061543411975</v>
      </c>
    </row>
    <row r="5" ht="15.95" customHeight="1" spans="1:17">
      <c r="A5" s="21">
        <v>1</v>
      </c>
      <c r="B5" s="58">
        <v>140.98</v>
      </c>
      <c r="C5" s="58">
        <v>141.703703703704</v>
      </c>
      <c r="D5" s="59">
        <v>141.411764705882</v>
      </c>
      <c r="E5" s="59">
        <v>142.254</v>
      </c>
      <c r="F5" s="58">
        <v>143</v>
      </c>
      <c r="G5" s="58">
        <v>140.807619047619</v>
      </c>
      <c r="H5" s="58">
        <v>141.838</v>
      </c>
      <c r="I5" s="58">
        <v>141.27</v>
      </c>
      <c r="J5" s="58">
        <v>141.47</v>
      </c>
      <c r="K5" s="58">
        <v>140.857142857143</v>
      </c>
      <c r="L5" s="42">
        <v>141</v>
      </c>
      <c r="M5" s="27">
        <f t="shared" si="0"/>
        <v>141.559223031435</v>
      </c>
      <c r="N5" s="27">
        <f t="shared" si="1"/>
        <v>2.19238095238097</v>
      </c>
      <c r="O5" s="48">
        <v>139</v>
      </c>
      <c r="P5" s="49">
        <v>143</v>
      </c>
      <c r="Q5" s="50">
        <f t="shared" si="2"/>
        <v>100.027407012341</v>
      </c>
    </row>
    <row r="6" ht="15.95" customHeight="1" spans="1:17">
      <c r="A6" s="21">
        <v>2</v>
      </c>
      <c r="B6" s="58">
        <v>140.972222222222</v>
      </c>
      <c r="C6" s="58">
        <v>141.803571428571</v>
      </c>
      <c r="D6" s="59">
        <v>141.25625</v>
      </c>
      <c r="E6" s="59">
        <v>142.62</v>
      </c>
      <c r="F6" s="58">
        <v>143.636363636364</v>
      </c>
      <c r="G6" s="58">
        <v>140.772941176471</v>
      </c>
      <c r="H6" s="58">
        <v>141.965</v>
      </c>
      <c r="I6" s="58">
        <v>141.27</v>
      </c>
      <c r="J6" s="58">
        <v>141.72</v>
      </c>
      <c r="K6" s="58">
        <v>141.153846153846</v>
      </c>
      <c r="L6" s="42">
        <v>141</v>
      </c>
      <c r="M6" s="27">
        <f t="shared" si="0"/>
        <v>141.717019461747</v>
      </c>
      <c r="N6" s="27">
        <f t="shared" si="1"/>
        <v>2.86342245989306</v>
      </c>
      <c r="O6" s="48">
        <v>139</v>
      </c>
      <c r="P6" s="49">
        <v>143</v>
      </c>
      <c r="Q6" s="50">
        <f t="shared" si="2"/>
        <v>100.138907820426</v>
      </c>
    </row>
    <row r="7" ht="15.95" customHeight="1" spans="1:17">
      <c r="A7" s="21">
        <v>3</v>
      </c>
      <c r="B7" s="58">
        <v>140.894444444445</v>
      </c>
      <c r="C7" s="58">
        <v>141.873786407767</v>
      </c>
      <c r="D7" s="59">
        <v>141.066666666667</v>
      </c>
      <c r="E7" s="59">
        <v>141.885</v>
      </c>
      <c r="F7" s="58">
        <v>141.833333333333</v>
      </c>
      <c r="G7" s="58">
        <v>140.862857142857</v>
      </c>
      <c r="H7" s="58">
        <v>141.661</v>
      </c>
      <c r="I7" s="58">
        <v>141.33</v>
      </c>
      <c r="J7" s="58">
        <v>141.18</v>
      </c>
      <c r="K7" s="58">
        <v>141.071428571429</v>
      </c>
      <c r="L7" s="42">
        <v>141</v>
      </c>
      <c r="M7" s="27">
        <f t="shared" si="0"/>
        <v>141.36585165665</v>
      </c>
      <c r="N7" s="27">
        <f t="shared" si="1"/>
        <v>1.02214285714282</v>
      </c>
      <c r="O7" s="48">
        <v>139</v>
      </c>
      <c r="P7" s="49">
        <v>143</v>
      </c>
      <c r="Q7" s="50">
        <f t="shared" si="2"/>
        <v>99.8907685313152</v>
      </c>
    </row>
    <row r="8" ht="15.95" customHeight="1" spans="1:17">
      <c r="A8" s="21">
        <v>4</v>
      </c>
      <c r="B8" s="58">
        <v>140.854545454545</v>
      </c>
      <c r="C8" s="58">
        <v>141.820779220779</v>
      </c>
      <c r="D8" s="59">
        <v>141.76</v>
      </c>
      <c r="E8" s="59">
        <v>141.598</v>
      </c>
      <c r="F8" s="25"/>
      <c r="G8" s="58">
        <v>141.569545454545</v>
      </c>
      <c r="H8" s="58">
        <v>141.753</v>
      </c>
      <c r="I8" s="58">
        <v>141.33</v>
      </c>
      <c r="J8" s="58">
        <v>140.82</v>
      </c>
      <c r="K8" s="58">
        <v>141</v>
      </c>
      <c r="L8" s="42">
        <v>141</v>
      </c>
      <c r="M8" s="27">
        <f t="shared" si="0"/>
        <v>141.389541125541</v>
      </c>
      <c r="N8" s="27">
        <f t="shared" si="1"/>
        <v>1.00077922077918</v>
      </c>
      <c r="O8" s="48">
        <v>139</v>
      </c>
      <c r="P8" s="49">
        <v>143</v>
      </c>
      <c r="Q8" s="50">
        <f t="shared" si="2"/>
        <v>99.9075077878324</v>
      </c>
    </row>
    <row r="9" ht="15.95" customHeight="1" spans="1:17">
      <c r="A9" s="21">
        <v>5</v>
      </c>
      <c r="B9" s="26"/>
      <c r="C9" s="26"/>
      <c r="D9" s="27"/>
      <c r="E9" s="26"/>
      <c r="F9" s="26"/>
      <c r="G9" s="26"/>
      <c r="H9" s="26"/>
      <c r="I9" s="26"/>
      <c r="J9" s="26"/>
      <c r="K9" s="26"/>
      <c r="L9" s="42">
        <v>141</v>
      </c>
      <c r="M9" s="27"/>
      <c r="N9" s="27">
        <f t="shared" si="1"/>
        <v>0</v>
      </c>
      <c r="O9" s="48">
        <v>139</v>
      </c>
      <c r="P9" s="49">
        <v>143</v>
      </c>
      <c r="Q9" s="50">
        <f t="shared" si="2"/>
        <v>0</v>
      </c>
    </row>
    <row r="10" ht="15.95" customHeight="1" spans="1:17">
      <c r="A10" s="21">
        <v>6</v>
      </c>
      <c r="B10" s="26"/>
      <c r="C10" s="26"/>
      <c r="D10" s="27"/>
      <c r="E10" s="26"/>
      <c r="F10" s="26"/>
      <c r="G10" s="26"/>
      <c r="H10" s="26"/>
      <c r="I10" s="26"/>
      <c r="J10" s="26"/>
      <c r="K10" s="26"/>
      <c r="L10" s="42">
        <v>141</v>
      </c>
      <c r="M10" s="27"/>
      <c r="N10" s="27">
        <f t="shared" si="1"/>
        <v>0</v>
      </c>
      <c r="O10" s="48">
        <v>139</v>
      </c>
      <c r="P10" s="49">
        <v>143</v>
      </c>
      <c r="Q10" s="50">
        <f t="shared" si="2"/>
        <v>0</v>
      </c>
    </row>
    <row r="11" ht="15.95" customHeight="1" spans="1:17">
      <c r="A11" s="21">
        <v>7</v>
      </c>
      <c r="B11" s="26"/>
      <c r="C11" s="26"/>
      <c r="D11" s="27"/>
      <c r="E11" s="26"/>
      <c r="F11" s="26"/>
      <c r="G11" s="26"/>
      <c r="H11" s="26"/>
      <c r="I11" s="26"/>
      <c r="J11" s="26"/>
      <c r="K11" s="26"/>
      <c r="L11" s="42">
        <v>141</v>
      </c>
      <c r="M11" s="27"/>
      <c r="N11" s="27">
        <f t="shared" si="1"/>
        <v>0</v>
      </c>
      <c r="O11" s="48">
        <v>139</v>
      </c>
      <c r="P11" s="49">
        <v>143</v>
      </c>
      <c r="Q11" s="50">
        <f t="shared" si="2"/>
        <v>0</v>
      </c>
    </row>
    <row r="12" ht="15.95" customHeight="1" spans="1:17">
      <c r="A12" s="21">
        <v>8</v>
      </c>
      <c r="B12" s="26"/>
      <c r="C12" s="26"/>
      <c r="D12" s="27"/>
      <c r="E12" s="26"/>
      <c r="F12" s="26"/>
      <c r="G12" s="26"/>
      <c r="H12" s="26"/>
      <c r="I12" s="26"/>
      <c r="J12" s="26"/>
      <c r="K12" s="26"/>
      <c r="L12" s="42">
        <v>141</v>
      </c>
      <c r="M12" s="27"/>
      <c r="N12" s="27">
        <f t="shared" si="1"/>
        <v>0</v>
      </c>
      <c r="O12" s="48">
        <v>139</v>
      </c>
      <c r="P12" s="49">
        <v>143</v>
      </c>
      <c r="Q12" s="50">
        <f t="shared" si="2"/>
        <v>0</v>
      </c>
    </row>
    <row r="13" ht="15.95" customHeight="1" spans="1:17">
      <c r="A13" s="21">
        <v>9</v>
      </c>
      <c r="B13" s="26"/>
      <c r="C13" s="26"/>
      <c r="D13" s="27"/>
      <c r="E13" s="26"/>
      <c r="F13" s="26"/>
      <c r="G13" s="26"/>
      <c r="H13" s="26"/>
      <c r="I13" s="26"/>
      <c r="J13" s="26"/>
      <c r="K13" s="26"/>
      <c r="L13" s="42">
        <v>141</v>
      </c>
      <c r="M13" s="27"/>
      <c r="N13" s="27">
        <f t="shared" si="1"/>
        <v>0</v>
      </c>
      <c r="O13" s="48">
        <v>139</v>
      </c>
      <c r="P13" s="49">
        <v>143</v>
      </c>
      <c r="Q13" s="50">
        <f t="shared" si="2"/>
        <v>0</v>
      </c>
    </row>
    <row r="14" ht="15.95" customHeight="1" spans="1:17">
      <c r="A14" s="21">
        <v>10</v>
      </c>
      <c r="B14" s="26"/>
      <c r="C14" s="26"/>
      <c r="D14" s="27"/>
      <c r="E14" s="26"/>
      <c r="F14" s="26"/>
      <c r="G14" s="26"/>
      <c r="H14" s="26"/>
      <c r="I14" s="26"/>
      <c r="J14" s="26"/>
      <c r="K14" s="26"/>
      <c r="L14" s="42">
        <v>141</v>
      </c>
      <c r="M14" s="27"/>
      <c r="N14" s="27">
        <f t="shared" si="1"/>
        <v>0</v>
      </c>
      <c r="O14" s="48">
        <v>139</v>
      </c>
      <c r="P14" s="49">
        <v>143</v>
      </c>
      <c r="Q14" s="50">
        <f t="shared" si="2"/>
        <v>0</v>
      </c>
    </row>
    <row r="15" ht="15.95" customHeight="1" spans="1:18">
      <c r="A15" s="21">
        <v>11</v>
      </c>
      <c r="B15" s="26"/>
      <c r="C15" s="26"/>
      <c r="D15" s="27"/>
      <c r="E15" s="26"/>
      <c r="F15" s="26"/>
      <c r="G15" s="26"/>
      <c r="H15" s="26"/>
      <c r="I15" s="26"/>
      <c r="J15" s="26"/>
      <c r="K15" s="26"/>
      <c r="L15" s="42">
        <v>141</v>
      </c>
      <c r="M15" s="27"/>
      <c r="N15" s="27">
        <f t="shared" si="1"/>
        <v>0</v>
      </c>
      <c r="O15" s="48">
        <v>139</v>
      </c>
      <c r="P15" s="49">
        <v>143</v>
      </c>
      <c r="Q15" s="50">
        <f t="shared" si="2"/>
        <v>0</v>
      </c>
      <c r="R15" s="51"/>
    </row>
    <row r="16" ht="15.95" customHeight="1" spans="1:18">
      <c r="A16" s="21">
        <v>12</v>
      </c>
      <c r="B16" s="26"/>
      <c r="C16" s="26"/>
      <c r="D16" s="27"/>
      <c r="E16" s="26"/>
      <c r="F16" s="26"/>
      <c r="G16" s="26"/>
      <c r="H16" s="26"/>
      <c r="I16" s="26"/>
      <c r="J16" s="26"/>
      <c r="K16" s="26"/>
      <c r="L16" s="42">
        <v>141</v>
      </c>
      <c r="M16" s="27"/>
      <c r="N16" s="27">
        <f t="shared" si="1"/>
        <v>0</v>
      </c>
      <c r="O16" s="48">
        <v>139</v>
      </c>
      <c r="P16" s="49">
        <v>143</v>
      </c>
      <c r="Q16" s="50">
        <f t="shared" si="2"/>
        <v>0</v>
      </c>
      <c r="R16" s="51"/>
    </row>
    <row r="17" ht="15.95" customHeight="1" spans="1:18">
      <c r="A17" s="21">
        <v>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42">
        <v>141</v>
      </c>
      <c r="M17" s="27"/>
      <c r="N17" s="27">
        <f t="shared" si="1"/>
        <v>0</v>
      </c>
      <c r="O17" s="48">
        <v>139</v>
      </c>
      <c r="P17" s="49">
        <v>143</v>
      </c>
      <c r="Q17" s="50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2">
        <v>141</v>
      </c>
      <c r="M18" s="27"/>
      <c r="N18" s="27">
        <f t="shared" si="1"/>
        <v>0</v>
      </c>
      <c r="O18" s="48">
        <v>139</v>
      </c>
      <c r="P18" s="49">
        <v>143</v>
      </c>
      <c r="Q18" s="50">
        <f t="shared" si="2"/>
        <v>0</v>
      </c>
      <c r="R18" s="51"/>
    </row>
    <row r="19" ht="15.95" customHeight="1" spans="1:18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2">
        <v>141</v>
      </c>
      <c r="M19" s="27"/>
      <c r="N19" s="27">
        <f t="shared" si="1"/>
        <v>0</v>
      </c>
      <c r="O19" s="48">
        <v>139</v>
      </c>
      <c r="P19" s="49">
        <v>143</v>
      </c>
      <c r="Q19" s="50">
        <f t="shared" si="2"/>
        <v>0</v>
      </c>
      <c r="R19" s="51"/>
    </row>
    <row r="20" ht="15.95" customHeight="1" spans="1:18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42">
        <v>141</v>
      </c>
      <c r="M20" s="27"/>
      <c r="N20" s="27">
        <f t="shared" si="1"/>
        <v>0</v>
      </c>
      <c r="O20" s="48">
        <v>139</v>
      </c>
      <c r="P20" s="49">
        <v>143</v>
      </c>
      <c r="Q20" s="50">
        <f t="shared" si="2"/>
        <v>0</v>
      </c>
      <c r="R20" s="51"/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R20"/>
  <sheetViews>
    <sheetView zoomScale="76" zoomScaleNormal="76" workbookViewId="0">
      <selection activeCell="F8" sqref="F8"/>
    </sheetView>
  </sheetViews>
  <sheetFormatPr defaultColWidth="9" defaultRowHeight="13.2"/>
  <cols>
    <col min="1" max="1" width="3.75" style="11" customWidth="1"/>
    <col min="2" max="2" width="9.75" style="11" customWidth="1"/>
    <col min="3" max="3" width="10.5" style="11" customWidth="1"/>
    <col min="4" max="4" width="10.3796296296296" style="11" customWidth="1"/>
    <col min="5" max="5" width="9.62962962962963" style="11" customWidth="1"/>
    <col min="6" max="6" width="9.5" style="11" customWidth="1"/>
    <col min="7" max="7" width="10.25" style="11" customWidth="1"/>
    <col min="8" max="8" width="9.75" style="11" customWidth="1"/>
    <col min="9" max="10" width="10.6296296296296" style="11" customWidth="1"/>
    <col min="11" max="11" width="9.62962962962963" style="11" customWidth="1"/>
    <col min="12" max="12" width="6.87962962962963" style="11" customWidth="1"/>
    <col min="13" max="13" width="9.75" style="11" customWidth="1"/>
    <col min="14" max="14" width="7.87962962962963" style="11" customWidth="1"/>
    <col min="15" max="16" width="2.62962962962963" style="11" customWidth="1"/>
    <col min="17" max="16384" width="9" style="11"/>
  </cols>
  <sheetData>
    <row r="1" ht="20.1" customHeight="1" spans="6:6">
      <c r="F1" s="13" t="s">
        <v>47</v>
      </c>
    </row>
    <row r="2" ht="15.95" customHeight="1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66" t="s">
        <v>80</v>
      </c>
      <c r="O2" s="91" t="s">
        <v>81</v>
      </c>
      <c r="P2" s="92" t="s">
        <v>82</v>
      </c>
      <c r="Q2" s="47" t="s">
        <v>83</v>
      </c>
    </row>
    <row r="3" ht="15.95" customHeight="1" spans="1:17">
      <c r="A3" s="21">
        <v>11</v>
      </c>
      <c r="B3" s="57"/>
      <c r="C3" s="58">
        <v>76.9185185185185</v>
      </c>
      <c r="D3" s="59">
        <v>74.7333333333333</v>
      </c>
      <c r="E3" s="5"/>
      <c r="F3" s="57"/>
      <c r="G3" s="57"/>
      <c r="H3" s="57"/>
      <c r="I3" s="57"/>
      <c r="J3" s="57"/>
      <c r="K3" s="57"/>
      <c r="L3" s="30">
        <v>76</v>
      </c>
      <c r="M3" s="27">
        <f t="shared" ref="M3:M8" si="0">AVERAGE(B3:K3)</f>
        <v>75.8259259259259</v>
      </c>
      <c r="N3" s="27">
        <f t="shared" ref="N3:N20" si="1">MAX(B3:K3)-MIN(B3:K3)</f>
        <v>2.18518518518519</v>
      </c>
      <c r="O3" s="91">
        <v>72</v>
      </c>
      <c r="P3" s="92">
        <v>80</v>
      </c>
      <c r="Q3" s="50">
        <f>M3/M3*100</f>
        <v>100</v>
      </c>
    </row>
    <row r="4" ht="15.95" customHeight="1" spans="1:17">
      <c r="A4" s="21">
        <v>12</v>
      </c>
      <c r="B4" s="58">
        <v>76</v>
      </c>
      <c r="C4" s="58">
        <v>77.0121621621622</v>
      </c>
      <c r="D4" s="59">
        <v>75.875</v>
      </c>
      <c r="E4" s="59">
        <v>77.2</v>
      </c>
      <c r="F4" s="58"/>
      <c r="G4" s="58">
        <v>75.5941176470588</v>
      </c>
      <c r="H4" s="58">
        <v>76.261</v>
      </c>
      <c r="I4" s="58"/>
      <c r="J4" s="58">
        <v>77.6</v>
      </c>
      <c r="K4" s="58"/>
      <c r="L4" s="30">
        <v>76</v>
      </c>
      <c r="M4" s="27">
        <f t="shared" si="0"/>
        <v>76.5060399727459</v>
      </c>
      <c r="N4" s="27">
        <f t="shared" si="1"/>
        <v>2.00588235294117</v>
      </c>
      <c r="O4" s="91">
        <v>72</v>
      </c>
      <c r="P4" s="92">
        <v>80</v>
      </c>
      <c r="Q4" s="50">
        <f t="shared" ref="Q4:Q20" si="2">M4/M$3*100</f>
        <v>100.896941301428</v>
      </c>
    </row>
    <row r="5" ht="15.95" customHeight="1" spans="1:17">
      <c r="A5" s="21">
        <v>1</v>
      </c>
      <c r="B5" s="58">
        <v>75.7</v>
      </c>
      <c r="C5" s="58">
        <v>76.8480519480519</v>
      </c>
      <c r="D5" s="59">
        <v>76.4166666666667</v>
      </c>
      <c r="E5" s="59">
        <v>77.468</v>
      </c>
      <c r="F5" s="58">
        <v>70</v>
      </c>
      <c r="G5" s="58">
        <v>75.3571428571428</v>
      </c>
      <c r="H5" s="58">
        <v>76.231</v>
      </c>
      <c r="I5" s="58">
        <v>77.95</v>
      </c>
      <c r="J5" s="58">
        <v>76.98</v>
      </c>
      <c r="K5" s="58">
        <v>76.2142857142857</v>
      </c>
      <c r="L5" s="30">
        <v>76</v>
      </c>
      <c r="M5" s="27">
        <f t="shared" si="0"/>
        <v>75.9165147186147</v>
      </c>
      <c r="N5" s="69">
        <f t="shared" si="1"/>
        <v>7.95</v>
      </c>
      <c r="O5" s="91">
        <v>72</v>
      </c>
      <c r="P5" s="92">
        <v>80</v>
      </c>
      <c r="Q5" s="50">
        <f t="shared" si="2"/>
        <v>100.119469418385</v>
      </c>
    </row>
    <row r="6" ht="15.95" customHeight="1" spans="1:17">
      <c r="A6" s="21">
        <v>2</v>
      </c>
      <c r="B6" s="58">
        <v>75.9444444444444</v>
      </c>
      <c r="C6" s="58">
        <v>76.8708860759494</v>
      </c>
      <c r="D6" s="59">
        <v>75.8888888888889</v>
      </c>
      <c r="E6" s="59">
        <v>76.702</v>
      </c>
      <c r="F6" s="58">
        <v>75.6363636363636</v>
      </c>
      <c r="G6" s="58">
        <v>75.4333333333333</v>
      </c>
      <c r="H6" s="58">
        <v>76.102</v>
      </c>
      <c r="I6" s="58">
        <v>77.68</v>
      </c>
      <c r="J6" s="58">
        <v>77.41</v>
      </c>
      <c r="K6" s="58">
        <v>76</v>
      </c>
      <c r="L6" s="30">
        <v>76</v>
      </c>
      <c r="M6" s="27">
        <f t="shared" si="0"/>
        <v>76.366791637898</v>
      </c>
      <c r="N6" s="69">
        <f t="shared" si="1"/>
        <v>2.24666666666668</v>
      </c>
      <c r="O6" s="91">
        <v>72</v>
      </c>
      <c r="P6" s="92">
        <v>80</v>
      </c>
      <c r="Q6" s="50">
        <f t="shared" si="2"/>
        <v>100.713299185427</v>
      </c>
    </row>
    <row r="7" ht="15.95" customHeight="1" spans="1:17">
      <c r="A7" s="21">
        <v>3</v>
      </c>
      <c r="B7" s="58">
        <v>76.2777777777778</v>
      </c>
      <c r="C7" s="58">
        <v>76.5271739130435</v>
      </c>
      <c r="D7" s="59">
        <v>75.3888888888889</v>
      </c>
      <c r="E7" s="59">
        <v>75.656</v>
      </c>
      <c r="F7" s="58">
        <v>70.6153846153846</v>
      </c>
      <c r="G7" s="58">
        <v>75.125</v>
      </c>
      <c r="H7" s="58">
        <v>75.903</v>
      </c>
      <c r="I7" s="58">
        <v>78.5</v>
      </c>
      <c r="J7" s="58">
        <v>76.98</v>
      </c>
      <c r="K7" s="58">
        <v>76.5714285714286</v>
      </c>
      <c r="L7" s="30">
        <v>76</v>
      </c>
      <c r="M7" s="27">
        <f t="shared" si="0"/>
        <v>75.7544653766523</v>
      </c>
      <c r="N7" s="69">
        <f t="shared" si="1"/>
        <v>7.88461538461539</v>
      </c>
      <c r="O7" s="91">
        <v>72</v>
      </c>
      <c r="P7" s="92">
        <v>80</v>
      </c>
      <c r="Q7" s="50">
        <f t="shared" si="2"/>
        <v>99.9057571029948</v>
      </c>
    </row>
    <row r="8" ht="15.95" customHeight="1" spans="1:17">
      <c r="A8" s="21">
        <v>4</v>
      </c>
      <c r="B8" s="58">
        <v>76.3181818181818</v>
      </c>
      <c r="C8" s="58">
        <v>76.2460674157304</v>
      </c>
      <c r="D8" s="59">
        <v>75.2631578947368</v>
      </c>
      <c r="E8" s="59">
        <v>76.778</v>
      </c>
      <c r="F8" s="25"/>
      <c r="G8" s="58">
        <v>75.5583333333333</v>
      </c>
      <c r="H8" s="58">
        <v>76.275</v>
      </c>
      <c r="I8" s="58">
        <v>78.86</v>
      </c>
      <c r="J8" s="58">
        <v>77.14</v>
      </c>
      <c r="K8" s="58">
        <v>76</v>
      </c>
      <c r="L8" s="30">
        <v>76</v>
      </c>
      <c r="M8" s="27">
        <f t="shared" si="0"/>
        <v>76.4931933846647</v>
      </c>
      <c r="N8" s="69">
        <f t="shared" si="1"/>
        <v>3.59684210526316</v>
      </c>
      <c r="O8" s="91">
        <v>72</v>
      </c>
      <c r="P8" s="92">
        <v>80</v>
      </c>
      <c r="Q8" s="50">
        <f t="shared" si="2"/>
        <v>100.8799990908</v>
      </c>
    </row>
    <row r="9" ht="15.95" customHeight="1" spans="1:17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30">
        <v>76</v>
      </c>
      <c r="M9" s="27"/>
      <c r="N9" s="69">
        <f t="shared" si="1"/>
        <v>0</v>
      </c>
      <c r="O9" s="91">
        <v>72</v>
      </c>
      <c r="P9" s="92">
        <v>80</v>
      </c>
      <c r="Q9" s="50">
        <f t="shared" si="2"/>
        <v>0</v>
      </c>
    </row>
    <row r="10" ht="15.95" customHeight="1" spans="1:17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30">
        <v>76</v>
      </c>
      <c r="M10" s="27"/>
      <c r="N10" s="69">
        <f t="shared" si="1"/>
        <v>0</v>
      </c>
      <c r="O10" s="91">
        <v>72</v>
      </c>
      <c r="P10" s="92">
        <v>80</v>
      </c>
      <c r="Q10" s="50">
        <f t="shared" si="2"/>
        <v>0</v>
      </c>
    </row>
    <row r="11" ht="15.95" customHeight="1" spans="1:17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30">
        <v>76</v>
      </c>
      <c r="M11" s="27"/>
      <c r="N11" s="69">
        <f t="shared" si="1"/>
        <v>0</v>
      </c>
      <c r="O11" s="91">
        <v>72</v>
      </c>
      <c r="P11" s="92">
        <v>80</v>
      </c>
      <c r="Q11" s="50">
        <f t="shared" si="2"/>
        <v>0</v>
      </c>
    </row>
    <row r="12" ht="15.95" customHeight="1" spans="1:17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30">
        <v>76</v>
      </c>
      <c r="M12" s="27"/>
      <c r="N12" s="69">
        <f t="shared" si="1"/>
        <v>0</v>
      </c>
      <c r="O12" s="91">
        <v>72</v>
      </c>
      <c r="P12" s="92">
        <v>80</v>
      </c>
      <c r="Q12" s="50">
        <f t="shared" si="2"/>
        <v>0</v>
      </c>
    </row>
    <row r="13" ht="15.95" customHeight="1" spans="1:17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30">
        <v>76</v>
      </c>
      <c r="M13" s="27"/>
      <c r="N13" s="69">
        <f t="shared" si="1"/>
        <v>0</v>
      </c>
      <c r="O13" s="91">
        <v>72</v>
      </c>
      <c r="P13" s="92">
        <v>80</v>
      </c>
      <c r="Q13" s="50">
        <f t="shared" si="2"/>
        <v>0</v>
      </c>
    </row>
    <row r="14" ht="15.95" customHeight="1" spans="1:17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30">
        <v>76</v>
      </c>
      <c r="M14" s="27"/>
      <c r="N14" s="69">
        <f t="shared" si="1"/>
        <v>0</v>
      </c>
      <c r="O14" s="91">
        <v>72</v>
      </c>
      <c r="P14" s="92">
        <v>80</v>
      </c>
      <c r="Q14" s="50">
        <f t="shared" si="2"/>
        <v>0</v>
      </c>
    </row>
    <row r="15" ht="15.95" customHeight="1" spans="1:18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30">
        <v>76</v>
      </c>
      <c r="M15" s="27"/>
      <c r="N15" s="69">
        <f t="shared" si="1"/>
        <v>0</v>
      </c>
      <c r="O15" s="91">
        <v>72</v>
      </c>
      <c r="P15" s="92">
        <v>80</v>
      </c>
      <c r="Q15" s="50">
        <f t="shared" si="2"/>
        <v>0</v>
      </c>
      <c r="R15" s="51"/>
    </row>
    <row r="16" ht="15.95" customHeight="1" spans="1:18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30">
        <v>76</v>
      </c>
      <c r="M16" s="27"/>
      <c r="N16" s="69">
        <f t="shared" si="1"/>
        <v>0</v>
      </c>
      <c r="O16" s="91">
        <v>72</v>
      </c>
      <c r="P16" s="92">
        <v>80</v>
      </c>
      <c r="Q16" s="50">
        <f t="shared" si="2"/>
        <v>0</v>
      </c>
      <c r="R16" s="51"/>
    </row>
    <row r="17" ht="15.95" customHeight="1" spans="1:18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30">
        <v>76</v>
      </c>
      <c r="M17" s="27"/>
      <c r="N17" s="69">
        <f t="shared" si="1"/>
        <v>0</v>
      </c>
      <c r="O17" s="91">
        <v>72</v>
      </c>
      <c r="P17" s="92">
        <v>80</v>
      </c>
      <c r="Q17" s="50">
        <f t="shared" si="2"/>
        <v>0</v>
      </c>
      <c r="R17" s="51"/>
    </row>
    <row r="18" ht="15.95" customHeight="1" spans="1:17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30">
        <v>76</v>
      </c>
      <c r="M18" s="27"/>
      <c r="N18" s="69">
        <f t="shared" si="1"/>
        <v>0</v>
      </c>
      <c r="O18" s="91">
        <v>72</v>
      </c>
      <c r="P18" s="92">
        <v>80</v>
      </c>
      <c r="Q18" s="50">
        <f t="shared" si="2"/>
        <v>0</v>
      </c>
    </row>
    <row r="19" ht="15.95" customHeight="1" spans="1:17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30">
        <v>76</v>
      </c>
      <c r="M19" s="27"/>
      <c r="N19" s="69">
        <f t="shared" si="1"/>
        <v>0</v>
      </c>
      <c r="O19" s="91">
        <v>72</v>
      </c>
      <c r="P19" s="92">
        <v>80</v>
      </c>
      <c r="Q19" s="50">
        <f t="shared" si="2"/>
        <v>0</v>
      </c>
    </row>
    <row r="20" ht="15.95" customHeight="1" spans="1:17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30">
        <v>76</v>
      </c>
      <c r="M20" s="27"/>
      <c r="N20" s="69">
        <f t="shared" si="1"/>
        <v>0</v>
      </c>
      <c r="O20" s="91">
        <v>72</v>
      </c>
      <c r="P20" s="92">
        <v>80</v>
      </c>
      <c r="Q20" s="50">
        <f t="shared" si="2"/>
        <v>0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R20"/>
  <sheetViews>
    <sheetView zoomScale="76" zoomScaleNormal="76" zoomScaleSheetLayoutView="70" workbookViewId="0">
      <selection activeCell="F8" sqref="F8"/>
    </sheetView>
  </sheetViews>
  <sheetFormatPr defaultColWidth="9" defaultRowHeight="13.2"/>
  <cols>
    <col min="1" max="1" width="3.75" style="11" customWidth="1"/>
    <col min="2" max="2" width="9.75" style="11" customWidth="1"/>
    <col min="3" max="4" width="10.5" style="11" customWidth="1"/>
    <col min="5" max="5" width="10.75" style="11" customWidth="1"/>
    <col min="6" max="6" width="9.5" style="11" customWidth="1"/>
    <col min="7" max="7" width="10.25" style="11" customWidth="1"/>
    <col min="8" max="8" width="10.3796296296296" style="11" customWidth="1"/>
    <col min="9" max="9" width="10.6296296296296" style="11" customWidth="1"/>
    <col min="10" max="10" width="10.75" style="11" customWidth="1"/>
    <col min="11" max="11" width="10.3796296296296" style="11" customWidth="1"/>
    <col min="12" max="12" width="6.87962962962963" style="11" customWidth="1"/>
    <col min="13" max="13" width="9.75" style="11" customWidth="1"/>
    <col min="14" max="14" width="7.62962962962963" style="11" customWidth="1"/>
    <col min="15" max="16" width="2.62962962962963" style="11" customWidth="1"/>
    <col min="17" max="16384" width="9" style="11"/>
  </cols>
  <sheetData>
    <row r="1" ht="20.1" customHeight="1" spans="1:17">
      <c r="A1" s="90"/>
      <c r="B1" s="90"/>
      <c r="C1" s="90"/>
      <c r="D1" s="90"/>
      <c r="E1" s="90"/>
      <c r="F1" s="13" t="s">
        <v>48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ht="15.95" customHeight="1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66" t="s">
        <v>80</v>
      </c>
      <c r="O2" s="91" t="s">
        <v>81</v>
      </c>
      <c r="P2" s="92" t="s">
        <v>82</v>
      </c>
      <c r="Q2" s="47" t="s">
        <v>83</v>
      </c>
    </row>
    <row r="3" ht="15.95" customHeight="1" spans="1:17">
      <c r="A3" s="21">
        <v>11</v>
      </c>
      <c r="B3" s="57"/>
      <c r="C3" s="58">
        <v>278.069811320755</v>
      </c>
      <c r="D3" s="59">
        <v>274.153846153846</v>
      </c>
      <c r="E3" s="5"/>
      <c r="F3" s="57"/>
      <c r="G3" s="57"/>
      <c r="H3" s="57"/>
      <c r="I3" s="57"/>
      <c r="J3" s="57"/>
      <c r="K3" s="57"/>
      <c r="L3" s="89">
        <v>275</v>
      </c>
      <c r="M3" s="27">
        <f t="shared" ref="M3:M8" si="0">AVERAGE(B3:K3)</f>
        <v>276.1118287373</v>
      </c>
      <c r="N3" s="27">
        <f t="shared" ref="N3:N20" si="1">MAX(B3:K3)-MIN(B3:K3)</f>
        <v>3.91596516690862</v>
      </c>
      <c r="O3" s="91">
        <v>261</v>
      </c>
      <c r="P3" s="92">
        <v>289</v>
      </c>
      <c r="Q3" s="50">
        <f>M3/M3*100</f>
        <v>100</v>
      </c>
    </row>
    <row r="4" ht="15.95" customHeight="1" spans="1:17">
      <c r="A4" s="21">
        <v>12</v>
      </c>
      <c r="B4" s="58">
        <v>273.65</v>
      </c>
      <c r="C4" s="58">
        <v>279.2125</v>
      </c>
      <c r="D4" s="59">
        <v>277.294117647059</v>
      </c>
      <c r="E4" s="59">
        <v>272.6</v>
      </c>
      <c r="F4" s="58"/>
      <c r="G4" s="58">
        <v>276.158823529412</v>
      </c>
      <c r="H4" s="58">
        <v>275.886</v>
      </c>
      <c r="I4" s="58"/>
      <c r="J4" s="58">
        <v>276.98</v>
      </c>
      <c r="K4" s="58"/>
      <c r="L4" s="89">
        <v>275</v>
      </c>
      <c r="M4" s="27">
        <f t="shared" si="0"/>
        <v>275.968777310924</v>
      </c>
      <c r="N4" s="27">
        <f t="shared" si="1"/>
        <v>6.61249999999995</v>
      </c>
      <c r="O4" s="91">
        <v>261</v>
      </c>
      <c r="P4" s="92">
        <v>289</v>
      </c>
      <c r="Q4" s="50">
        <f t="shared" ref="Q4:Q20" si="2">M4/M$3*100</f>
        <v>99.948190764941</v>
      </c>
    </row>
    <row r="5" ht="15.95" customHeight="1" spans="1:17">
      <c r="A5" s="21">
        <v>1</v>
      </c>
      <c r="B5" s="58">
        <v>273.6</v>
      </c>
      <c r="C5" s="58">
        <v>279.387179487179</v>
      </c>
      <c r="D5" s="59">
        <v>279.533333333333</v>
      </c>
      <c r="E5" s="59">
        <v>271.511</v>
      </c>
      <c r="F5" s="58">
        <v>268</v>
      </c>
      <c r="G5" s="58">
        <v>275.785714285714</v>
      </c>
      <c r="H5" s="58">
        <v>277.136</v>
      </c>
      <c r="I5" s="58">
        <v>277</v>
      </c>
      <c r="J5" s="58">
        <v>276.98</v>
      </c>
      <c r="K5" s="58">
        <v>277.857142857143</v>
      </c>
      <c r="L5" s="89">
        <v>275</v>
      </c>
      <c r="M5" s="27">
        <f t="shared" si="0"/>
        <v>275.679036996337</v>
      </c>
      <c r="N5" s="27">
        <f t="shared" si="1"/>
        <v>11.5333333333334</v>
      </c>
      <c r="O5" s="91">
        <v>261</v>
      </c>
      <c r="P5" s="92">
        <v>289</v>
      </c>
      <c r="Q5" s="50">
        <f t="shared" si="2"/>
        <v>99.8432549076428</v>
      </c>
    </row>
    <row r="6" ht="15.95" customHeight="1" spans="1:17">
      <c r="A6" s="21">
        <v>2</v>
      </c>
      <c r="B6" s="58">
        <v>273.444444444444</v>
      </c>
      <c r="C6" s="58">
        <v>278.352</v>
      </c>
      <c r="D6" s="59">
        <v>274.647058823529</v>
      </c>
      <c r="E6" s="59">
        <v>271.143</v>
      </c>
      <c r="F6" s="58">
        <v>268</v>
      </c>
      <c r="G6" s="58">
        <v>275.425</v>
      </c>
      <c r="H6" s="58">
        <v>277.103</v>
      </c>
      <c r="I6" s="58">
        <v>277.18</v>
      </c>
      <c r="J6" s="58">
        <v>277.1</v>
      </c>
      <c r="K6" s="58">
        <v>278.307692307692</v>
      </c>
      <c r="L6" s="89">
        <v>275</v>
      </c>
      <c r="M6" s="27">
        <f t="shared" si="0"/>
        <v>275.070219557567</v>
      </c>
      <c r="N6" s="27">
        <f t="shared" si="1"/>
        <v>10.352</v>
      </c>
      <c r="O6" s="91">
        <v>261</v>
      </c>
      <c r="P6" s="92">
        <v>289</v>
      </c>
      <c r="Q6" s="50">
        <f t="shared" si="2"/>
        <v>99.6227582191979</v>
      </c>
    </row>
    <row r="7" ht="15.95" customHeight="1" spans="1:17">
      <c r="A7" s="21">
        <v>3</v>
      </c>
      <c r="B7" s="58">
        <v>274.333333333333</v>
      </c>
      <c r="C7" s="58">
        <v>277.455056179775</v>
      </c>
      <c r="D7" s="59">
        <v>274.333333333333</v>
      </c>
      <c r="E7" s="59">
        <v>271.065</v>
      </c>
      <c r="F7" s="58">
        <v>266.923076923077</v>
      </c>
      <c r="G7" s="58">
        <v>274.754166666667</v>
      </c>
      <c r="H7" s="58">
        <v>276.973</v>
      </c>
      <c r="I7" s="58">
        <v>276</v>
      </c>
      <c r="J7" s="58">
        <v>276.59</v>
      </c>
      <c r="K7" s="58">
        <v>277.928571428571</v>
      </c>
      <c r="L7" s="89">
        <v>275</v>
      </c>
      <c r="M7" s="27">
        <f t="shared" si="0"/>
        <v>274.635553786476</v>
      </c>
      <c r="N7" s="27">
        <f t="shared" si="1"/>
        <v>11.0054945054945</v>
      </c>
      <c r="O7" s="91">
        <v>261</v>
      </c>
      <c r="P7" s="92">
        <v>289</v>
      </c>
      <c r="Q7" s="50">
        <f t="shared" si="2"/>
        <v>99.4653344054197</v>
      </c>
    </row>
    <row r="8" ht="15.95" customHeight="1" spans="1:17">
      <c r="A8" s="21">
        <v>4</v>
      </c>
      <c r="B8" s="58">
        <v>273.318181818182</v>
      </c>
      <c r="C8" s="58">
        <v>276.993506493507</v>
      </c>
      <c r="D8" s="59">
        <v>278.210526315789</v>
      </c>
      <c r="E8" s="59">
        <v>273.011</v>
      </c>
      <c r="F8" s="25"/>
      <c r="G8" s="58">
        <v>274.095833333333</v>
      </c>
      <c r="H8" s="58">
        <v>276.838</v>
      </c>
      <c r="I8" s="58">
        <v>277.9</v>
      </c>
      <c r="J8" s="58">
        <v>277.72</v>
      </c>
      <c r="K8" s="58">
        <v>276.5</v>
      </c>
      <c r="L8" s="89">
        <v>275</v>
      </c>
      <c r="M8" s="27">
        <f t="shared" si="0"/>
        <v>276.065227551201</v>
      </c>
      <c r="N8" s="27">
        <f t="shared" si="1"/>
        <v>5.19952631578946</v>
      </c>
      <c r="O8" s="91">
        <v>261</v>
      </c>
      <c r="P8" s="92">
        <v>289</v>
      </c>
      <c r="Q8" s="50">
        <f t="shared" si="2"/>
        <v>99.9831223507112</v>
      </c>
    </row>
    <row r="9" ht="15.95" customHeight="1" spans="1:17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89">
        <v>275</v>
      </c>
      <c r="M9" s="27"/>
      <c r="N9" s="27">
        <f t="shared" si="1"/>
        <v>0</v>
      </c>
      <c r="O9" s="91">
        <v>261</v>
      </c>
      <c r="P9" s="92">
        <v>289</v>
      </c>
      <c r="Q9" s="50">
        <f t="shared" si="2"/>
        <v>0</v>
      </c>
    </row>
    <row r="10" ht="15.95" customHeight="1" spans="1:17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89">
        <v>275</v>
      </c>
      <c r="M10" s="27"/>
      <c r="N10" s="27">
        <f t="shared" si="1"/>
        <v>0</v>
      </c>
      <c r="O10" s="91">
        <v>261</v>
      </c>
      <c r="P10" s="92">
        <v>289</v>
      </c>
      <c r="Q10" s="50">
        <f t="shared" si="2"/>
        <v>0</v>
      </c>
    </row>
    <row r="11" ht="15.95" customHeight="1" spans="1:17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89">
        <v>275</v>
      </c>
      <c r="M11" s="27"/>
      <c r="N11" s="27">
        <f t="shared" si="1"/>
        <v>0</v>
      </c>
      <c r="O11" s="91">
        <v>261</v>
      </c>
      <c r="P11" s="92">
        <v>289</v>
      </c>
      <c r="Q11" s="50">
        <f t="shared" si="2"/>
        <v>0</v>
      </c>
    </row>
    <row r="12" ht="15.95" customHeight="1" spans="1:17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89">
        <v>275</v>
      </c>
      <c r="M12" s="27"/>
      <c r="N12" s="27">
        <f t="shared" si="1"/>
        <v>0</v>
      </c>
      <c r="O12" s="91">
        <v>261</v>
      </c>
      <c r="P12" s="92">
        <v>289</v>
      </c>
      <c r="Q12" s="50">
        <f t="shared" si="2"/>
        <v>0</v>
      </c>
    </row>
    <row r="13" ht="15.95" customHeight="1" spans="1:17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89">
        <v>275</v>
      </c>
      <c r="M13" s="27"/>
      <c r="N13" s="27">
        <f t="shared" si="1"/>
        <v>0</v>
      </c>
      <c r="O13" s="91">
        <v>261</v>
      </c>
      <c r="P13" s="92">
        <v>289</v>
      </c>
      <c r="Q13" s="50">
        <f t="shared" si="2"/>
        <v>0</v>
      </c>
    </row>
    <row r="14" ht="15.95" customHeight="1" spans="1:17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89">
        <v>275</v>
      </c>
      <c r="M14" s="27"/>
      <c r="N14" s="27">
        <f t="shared" si="1"/>
        <v>0</v>
      </c>
      <c r="O14" s="91">
        <v>261</v>
      </c>
      <c r="P14" s="92">
        <v>289</v>
      </c>
      <c r="Q14" s="50">
        <f t="shared" si="2"/>
        <v>0</v>
      </c>
    </row>
    <row r="15" ht="15.95" customHeight="1" spans="1:18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89">
        <v>275</v>
      </c>
      <c r="M15" s="27"/>
      <c r="N15" s="27">
        <f t="shared" si="1"/>
        <v>0</v>
      </c>
      <c r="O15" s="91">
        <v>261</v>
      </c>
      <c r="P15" s="92">
        <v>289</v>
      </c>
      <c r="Q15" s="50">
        <f t="shared" si="2"/>
        <v>0</v>
      </c>
      <c r="R15" s="51"/>
    </row>
    <row r="16" ht="15.95" customHeight="1" spans="1:18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89">
        <v>275</v>
      </c>
      <c r="M16" s="27"/>
      <c r="N16" s="27">
        <f t="shared" si="1"/>
        <v>0</v>
      </c>
      <c r="O16" s="91">
        <v>261</v>
      </c>
      <c r="P16" s="92">
        <v>289</v>
      </c>
      <c r="Q16" s="50">
        <f t="shared" si="2"/>
        <v>0</v>
      </c>
      <c r="R16" s="51"/>
    </row>
    <row r="17" ht="15.95" customHeight="1" spans="1:18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89">
        <v>275</v>
      </c>
      <c r="M17" s="27"/>
      <c r="N17" s="27">
        <f t="shared" si="1"/>
        <v>0</v>
      </c>
      <c r="O17" s="91">
        <v>261</v>
      </c>
      <c r="P17" s="92">
        <v>289</v>
      </c>
      <c r="Q17" s="50">
        <f t="shared" si="2"/>
        <v>0</v>
      </c>
      <c r="R17" s="51"/>
    </row>
    <row r="18" ht="15.95" customHeight="1" spans="1:17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89">
        <v>275</v>
      </c>
      <c r="M18" s="27"/>
      <c r="N18" s="27">
        <f t="shared" si="1"/>
        <v>0</v>
      </c>
      <c r="O18" s="91">
        <v>261</v>
      </c>
      <c r="P18" s="92">
        <v>289</v>
      </c>
      <c r="Q18" s="50">
        <f t="shared" si="2"/>
        <v>0</v>
      </c>
    </row>
    <row r="19" ht="15.95" customHeight="1" spans="1:17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89">
        <v>275</v>
      </c>
      <c r="M19" s="27"/>
      <c r="N19" s="27">
        <f t="shared" si="1"/>
        <v>0</v>
      </c>
      <c r="O19" s="91">
        <v>261</v>
      </c>
      <c r="P19" s="92">
        <v>289</v>
      </c>
      <c r="Q19" s="50">
        <f t="shared" si="2"/>
        <v>0</v>
      </c>
    </row>
    <row r="20" ht="15.95" customHeight="1" spans="1:17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89">
        <v>275</v>
      </c>
      <c r="M20" s="27"/>
      <c r="N20" s="27">
        <f t="shared" si="1"/>
        <v>0</v>
      </c>
      <c r="O20" s="91">
        <v>261</v>
      </c>
      <c r="P20" s="92">
        <v>289</v>
      </c>
      <c r="Q20" s="50">
        <f t="shared" si="2"/>
        <v>0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R20"/>
  <sheetViews>
    <sheetView zoomScale="76" zoomScaleNormal="76" workbookViewId="0">
      <selection activeCell="F8" sqref="F8"/>
    </sheetView>
  </sheetViews>
  <sheetFormatPr defaultColWidth="9" defaultRowHeight="13.2"/>
  <cols>
    <col min="1" max="1" width="3.75" style="11" customWidth="1"/>
    <col min="2" max="2" width="11" style="11" customWidth="1"/>
    <col min="3" max="3" width="10.5" style="11" customWidth="1"/>
    <col min="4" max="4" width="9.87962962962963" style="11" customWidth="1"/>
    <col min="5" max="5" width="10.25" style="11" customWidth="1"/>
    <col min="6" max="6" width="9.5" style="11" customWidth="1"/>
    <col min="7" max="7" width="10.5" style="11" customWidth="1"/>
    <col min="8" max="8" width="10.25" style="11" customWidth="1"/>
    <col min="9" max="9" width="10.6296296296296" style="11" customWidth="1"/>
    <col min="10" max="10" width="9.87962962962963" style="11" customWidth="1"/>
    <col min="11" max="11" width="10.8796296296296" style="11" customWidth="1"/>
    <col min="12" max="12" width="6.87962962962963" style="11" customWidth="1"/>
    <col min="13" max="13" width="9.75" style="11" customWidth="1"/>
    <col min="14" max="14" width="7.87962962962963" style="11" customWidth="1"/>
    <col min="15" max="16" width="2.62962962962963" style="11" customWidth="1"/>
    <col min="17" max="16384" width="9" style="11"/>
  </cols>
  <sheetData>
    <row r="1" ht="20.1" customHeight="1" spans="6:6">
      <c r="F1" s="13" t="s">
        <v>50</v>
      </c>
    </row>
    <row r="2" ht="15.95" customHeight="1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86" t="s">
        <v>79</v>
      </c>
      <c r="N2" s="66" t="s">
        <v>80</v>
      </c>
      <c r="O2" s="48" t="s">
        <v>81</v>
      </c>
      <c r="P2" s="49" t="s">
        <v>82</v>
      </c>
      <c r="Q2" s="47" t="s">
        <v>83</v>
      </c>
    </row>
    <row r="3" ht="15.95" customHeight="1" spans="1:17">
      <c r="A3" s="21">
        <v>11</v>
      </c>
      <c r="B3" s="57"/>
      <c r="C3" s="58">
        <v>272.229508196721</v>
      </c>
      <c r="D3" s="59">
        <v>271.444444444444</v>
      </c>
      <c r="E3" s="5"/>
      <c r="F3" s="57"/>
      <c r="G3" s="57"/>
      <c r="H3" s="57"/>
      <c r="I3" s="57"/>
      <c r="J3" s="57"/>
      <c r="K3" s="57"/>
      <c r="L3" s="89">
        <v>281</v>
      </c>
      <c r="M3" s="27">
        <f t="shared" ref="M3:M8" si="0">AVERAGE(B3:K3)</f>
        <v>271.836976320583</v>
      </c>
      <c r="N3" s="27">
        <f t="shared" ref="N3:N20" si="1">MAX(B3:K3)-MIN(B3:K3)</f>
        <v>0.785063752276869</v>
      </c>
      <c r="O3" s="48">
        <v>266</v>
      </c>
      <c r="P3" s="49">
        <v>296</v>
      </c>
      <c r="Q3" s="85">
        <f>M3/M3*100</f>
        <v>100</v>
      </c>
    </row>
    <row r="4" ht="15.95" customHeight="1" spans="1:17">
      <c r="A4" s="21">
        <v>12</v>
      </c>
      <c r="B4" s="58">
        <v>277.9</v>
      </c>
      <c r="C4" s="58">
        <v>271.567567567568</v>
      </c>
      <c r="D4" s="59">
        <v>272.230769230769</v>
      </c>
      <c r="E4" s="59">
        <v>269.9</v>
      </c>
      <c r="F4" s="58"/>
      <c r="G4" s="58">
        <v>280.135294117647</v>
      </c>
      <c r="H4" s="58">
        <v>272.568</v>
      </c>
      <c r="I4" s="58"/>
      <c r="J4" s="58">
        <v>276.75</v>
      </c>
      <c r="K4" s="58"/>
      <c r="L4" s="89">
        <v>281</v>
      </c>
      <c r="M4" s="27">
        <f t="shared" si="0"/>
        <v>274.435947273712</v>
      </c>
      <c r="N4" s="27">
        <f t="shared" si="1"/>
        <v>10.2352941176471</v>
      </c>
      <c r="O4" s="48">
        <v>266</v>
      </c>
      <c r="P4" s="49">
        <v>296</v>
      </c>
      <c r="Q4" s="85">
        <f t="shared" ref="Q4:Q20" si="2">M4/M$3*100</f>
        <v>100.956077053353</v>
      </c>
    </row>
    <row r="5" ht="15.95" customHeight="1" spans="1:17">
      <c r="A5" s="21">
        <v>1</v>
      </c>
      <c r="B5" s="58">
        <v>276.7</v>
      </c>
      <c r="C5" s="58">
        <v>274.493150684931</v>
      </c>
      <c r="D5" s="59">
        <v>277.4</v>
      </c>
      <c r="E5" s="59">
        <v>275.336</v>
      </c>
      <c r="F5" s="58">
        <v>275</v>
      </c>
      <c r="G5" s="58">
        <v>271.652380952381</v>
      </c>
      <c r="H5" s="58">
        <v>274.133</v>
      </c>
      <c r="I5" s="58">
        <v>275.64</v>
      </c>
      <c r="J5" s="58">
        <v>276.75</v>
      </c>
      <c r="K5" s="58">
        <v>277.454545454545</v>
      </c>
      <c r="L5" s="89">
        <v>281</v>
      </c>
      <c r="M5" s="27">
        <f t="shared" si="0"/>
        <v>275.455907709186</v>
      </c>
      <c r="N5" s="27">
        <f t="shared" si="1"/>
        <v>5.80216450216443</v>
      </c>
      <c r="O5" s="48">
        <v>266</v>
      </c>
      <c r="P5" s="49">
        <v>296</v>
      </c>
      <c r="Q5" s="85">
        <f t="shared" si="2"/>
        <v>101.331287390548</v>
      </c>
    </row>
    <row r="6" ht="15.95" customHeight="1" spans="1:17">
      <c r="A6" s="21">
        <v>2</v>
      </c>
      <c r="B6" s="58">
        <v>277.055555555556</v>
      </c>
      <c r="C6" s="58">
        <v>270.666666666667</v>
      </c>
      <c r="D6" s="59">
        <v>280.214285714286</v>
      </c>
      <c r="E6" s="59">
        <v>275.262</v>
      </c>
      <c r="F6" s="58">
        <v>275.818181818182</v>
      </c>
      <c r="G6" s="58">
        <v>271.826086956522</v>
      </c>
      <c r="H6" s="58">
        <v>274.887</v>
      </c>
      <c r="I6" s="58">
        <v>281.09</v>
      </c>
      <c r="J6" s="58">
        <v>276.36</v>
      </c>
      <c r="K6" s="58">
        <v>278.769230769231</v>
      </c>
      <c r="L6" s="89">
        <v>281</v>
      </c>
      <c r="M6" s="27">
        <f t="shared" si="0"/>
        <v>276.194900748044</v>
      </c>
      <c r="N6" s="27">
        <f t="shared" si="1"/>
        <v>10.4233333333333</v>
      </c>
      <c r="O6" s="48">
        <v>266</v>
      </c>
      <c r="P6" s="49">
        <v>296</v>
      </c>
      <c r="Q6" s="85">
        <f t="shared" si="2"/>
        <v>101.603138942482</v>
      </c>
    </row>
    <row r="7" ht="15.95" customHeight="1" spans="1:17">
      <c r="A7" s="21">
        <v>3</v>
      </c>
      <c r="B7" s="58">
        <v>274.277777777778</v>
      </c>
      <c r="C7" s="58">
        <v>273.670103092784</v>
      </c>
      <c r="D7" s="59">
        <v>282.75</v>
      </c>
      <c r="E7" s="59">
        <v>276.226</v>
      </c>
      <c r="F7" s="58">
        <v>275.384615384615</v>
      </c>
      <c r="G7" s="58">
        <v>270.525</v>
      </c>
      <c r="H7" s="58">
        <v>275.63</v>
      </c>
      <c r="I7" s="58">
        <v>278.17</v>
      </c>
      <c r="J7" s="58">
        <v>276.42</v>
      </c>
      <c r="K7" s="58">
        <v>276.642857142857</v>
      </c>
      <c r="L7" s="89">
        <v>281</v>
      </c>
      <c r="M7" s="27">
        <f t="shared" si="0"/>
        <v>275.969635339803</v>
      </c>
      <c r="N7" s="27">
        <f t="shared" si="1"/>
        <v>12.225</v>
      </c>
      <c r="O7" s="48">
        <v>266</v>
      </c>
      <c r="P7" s="49">
        <v>296</v>
      </c>
      <c r="Q7" s="85">
        <f t="shared" si="2"/>
        <v>101.520271110707</v>
      </c>
    </row>
    <row r="8" ht="15.95" customHeight="1" spans="1:17">
      <c r="A8" s="21">
        <v>4</v>
      </c>
      <c r="B8" s="58">
        <v>274.090909090909</v>
      </c>
      <c r="C8" s="58">
        <v>273.333333333333</v>
      </c>
      <c r="D8" s="59">
        <v>283.235294117647</v>
      </c>
      <c r="E8" s="59">
        <v>279.244</v>
      </c>
      <c r="F8" s="25"/>
      <c r="G8" s="58">
        <v>271.478260869565</v>
      </c>
      <c r="H8" s="58">
        <v>272.693</v>
      </c>
      <c r="I8" s="58">
        <v>277.67</v>
      </c>
      <c r="J8" s="58">
        <v>278.98</v>
      </c>
      <c r="K8" s="58">
        <v>278.214285714286</v>
      </c>
      <c r="L8" s="89">
        <v>281</v>
      </c>
      <c r="M8" s="27">
        <f t="shared" si="0"/>
        <v>276.548787013971</v>
      </c>
      <c r="N8" s="27">
        <f t="shared" si="1"/>
        <v>11.7570332480819</v>
      </c>
      <c r="O8" s="48">
        <v>266</v>
      </c>
      <c r="P8" s="49">
        <v>296</v>
      </c>
      <c r="Q8" s="85">
        <f t="shared" si="2"/>
        <v>101.733322212881</v>
      </c>
    </row>
    <row r="9" ht="15.95" customHeight="1" spans="1:17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89">
        <v>281</v>
      </c>
      <c r="M9" s="27"/>
      <c r="N9" s="27">
        <f t="shared" si="1"/>
        <v>0</v>
      </c>
      <c r="O9" s="48">
        <v>266</v>
      </c>
      <c r="P9" s="49">
        <v>296</v>
      </c>
      <c r="Q9" s="85">
        <f t="shared" si="2"/>
        <v>0</v>
      </c>
    </row>
    <row r="10" ht="15.95" customHeight="1" spans="1:17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89">
        <v>281</v>
      </c>
      <c r="M10" s="27"/>
      <c r="N10" s="27">
        <f t="shared" si="1"/>
        <v>0</v>
      </c>
      <c r="O10" s="48">
        <v>266</v>
      </c>
      <c r="P10" s="49">
        <v>296</v>
      </c>
      <c r="Q10" s="85">
        <f t="shared" si="2"/>
        <v>0</v>
      </c>
    </row>
    <row r="11" ht="15.95" customHeight="1" spans="1:17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89">
        <v>281</v>
      </c>
      <c r="M11" s="27"/>
      <c r="N11" s="27">
        <f t="shared" si="1"/>
        <v>0</v>
      </c>
      <c r="O11" s="48">
        <v>266</v>
      </c>
      <c r="P11" s="49">
        <v>296</v>
      </c>
      <c r="Q11" s="85">
        <f t="shared" si="2"/>
        <v>0</v>
      </c>
    </row>
    <row r="12" ht="15.95" customHeight="1" spans="1:17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89">
        <v>281</v>
      </c>
      <c r="M12" s="27"/>
      <c r="N12" s="27">
        <f t="shared" si="1"/>
        <v>0</v>
      </c>
      <c r="O12" s="48">
        <v>266</v>
      </c>
      <c r="P12" s="49">
        <v>296</v>
      </c>
      <c r="Q12" s="85">
        <f t="shared" si="2"/>
        <v>0</v>
      </c>
    </row>
    <row r="13" ht="15.95" customHeight="1" spans="1:17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89">
        <v>281</v>
      </c>
      <c r="M13" s="27"/>
      <c r="N13" s="27">
        <f t="shared" si="1"/>
        <v>0</v>
      </c>
      <c r="O13" s="48">
        <v>266</v>
      </c>
      <c r="P13" s="49">
        <v>296</v>
      </c>
      <c r="Q13" s="85">
        <f t="shared" si="2"/>
        <v>0</v>
      </c>
    </row>
    <row r="14" ht="15.95" customHeight="1" spans="1:17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89">
        <v>281</v>
      </c>
      <c r="M14" s="27"/>
      <c r="N14" s="27">
        <f t="shared" si="1"/>
        <v>0</v>
      </c>
      <c r="O14" s="48">
        <v>266</v>
      </c>
      <c r="P14" s="49">
        <v>296</v>
      </c>
      <c r="Q14" s="85">
        <f t="shared" si="2"/>
        <v>0</v>
      </c>
    </row>
    <row r="15" ht="15.95" customHeight="1" spans="1:18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89">
        <v>281</v>
      </c>
      <c r="M15" s="27"/>
      <c r="N15" s="27">
        <f t="shared" si="1"/>
        <v>0</v>
      </c>
      <c r="O15" s="48">
        <v>266</v>
      </c>
      <c r="P15" s="49">
        <v>296</v>
      </c>
      <c r="Q15" s="85">
        <f t="shared" si="2"/>
        <v>0</v>
      </c>
      <c r="R15" s="51"/>
    </row>
    <row r="16" ht="15.95" customHeight="1" spans="1:18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89">
        <v>281</v>
      </c>
      <c r="M16" s="27"/>
      <c r="N16" s="27">
        <f t="shared" si="1"/>
        <v>0</v>
      </c>
      <c r="O16" s="48">
        <v>266</v>
      </c>
      <c r="P16" s="49">
        <v>296</v>
      </c>
      <c r="Q16" s="85">
        <f t="shared" si="2"/>
        <v>0</v>
      </c>
      <c r="R16" s="51"/>
    </row>
    <row r="17" ht="15.95" customHeight="1" spans="1:18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89">
        <v>281</v>
      </c>
      <c r="M17" s="27"/>
      <c r="N17" s="27">
        <f t="shared" si="1"/>
        <v>0</v>
      </c>
      <c r="O17" s="48">
        <v>266</v>
      </c>
      <c r="P17" s="49">
        <v>296</v>
      </c>
      <c r="Q17" s="85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89">
        <v>281</v>
      </c>
      <c r="M18" s="27"/>
      <c r="N18" s="27">
        <f t="shared" si="1"/>
        <v>0</v>
      </c>
      <c r="O18" s="48">
        <v>266</v>
      </c>
      <c r="P18" s="49">
        <v>296</v>
      </c>
      <c r="Q18" s="85">
        <f t="shared" si="2"/>
        <v>0</v>
      </c>
      <c r="R18" s="51"/>
    </row>
    <row r="19" ht="15.95" customHeight="1" spans="1:17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89">
        <v>281</v>
      </c>
      <c r="M19" s="27"/>
      <c r="N19" s="27">
        <f t="shared" si="1"/>
        <v>0</v>
      </c>
      <c r="O19" s="48">
        <v>266</v>
      </c>
      <c r="P19" s="49">
        <v>296</v>
      </c>
      <c r="Q19" s="85">
        <f t="shared" si="2"/>
        <v>0</v>
      </c>
    </row>
    <row r="20" ht="15.95" customHeight="1" spans="1:17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89">
        <v>281</v>
      </c>
      <c r="M20" s="27"/>
      <c r="N20" s="27">
        <f t="shared" si="1"/>
        <v>0</v>
      </c>
      <c r="O20" s="48">
        <v>266</v>
      </c>
      <c r="P20" s="49">
        <v>296</v>
      </c>
      <c r="Q20" s="85">
        <f t="shared" si="2"/>
        <v>0</v>
      </c>
    </row>
  </sheetData>
  <pageMargins left="0.787" right="0.787" top="0.984" bottom="0.984" header="0.512" footer="0.512"/>
  <pageSetup paperSize="9" orientation="portrait" horizontalDpi="300" verticalDpi="30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R44"/>
  <sheetViews>
    <sheetView zoomScale="76" zoomScaleNormal="76" workbookViewId="0">
      <selection activeCell="F8" sqref="F8"/>
    </sheetView>
  </sheetViews>
  <sheetFormatPr defaultColWidth="9" defaultRowHeight="13.2"/>
  <cols>
    <col min="1" max="1" width="3.75" style="11" customWidth="1"/>
    <col min="2" max="2" width="11" style="11" customWidth="1"/>
    <col min="3" max="4" width="10.5" style="11" customWidth="1"/>
    <col min="5" max="5" width="10.25" style="11" customWidth="1"/>
    <col min="6" max="6" width="9.5" style="11" customWidth="1"/>
    <col min="7" max="7" width="10.5" style="11" customWidth="1"/>
    <col min="8" max="8" width="9.62962962962963" style="11" customWidth="1"/>
    <col min="9" max="9" width="10.6296296296296" style="11" customWidth="1"/>
    <col min="10" max="10" width="10.25" style="11" customWidth="1"/>
    <col min="11" max="11" width="11.3796296296296" style="11" customWidth="1"/>
    <col min="12" max="12" width="6.87962962962963" style="11" customWidth="1"/>
    <col min="13" max="13" width="9.75" style="11" customWidth="1"/>
    <col min="14" max="14" width="7.87962962962963" style="11" customWidth="1"/>
    <col min="15" max="16" width="2.62962962962963" style="11" customWidth="1"/>
    <col min="17" max="16384" width="9" style="11"/>
  </cols>
  <sheetData>
    <row r="1" ht="20.1" customHeight="1" spans="6:6">
      <c r="F1" s="13" t="s">
        <v>52</v>
      </c>
    </row>
    <row r="2" ht="15.95" customHeight="1" spans="1:17">
      <c r="A2" s="14" t="s">
        <v>68</v>
      </c>
      <c r="B2" s="53" t="s">
        <v>69</v>
      </c>
      <c r="C2" s="53" t="s">
        <v>70</v>
      </c>
      <c r="D2" s="54" t="s">
        <v>71</v>
      </c>
      <c r="E2" s="53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88" t="s">
        <v>79</v>
      </c>
      <c r="N2" s="66" t="s">
        <v>80</v>
      </c>
      <c r="O2" s="48" t="s">
        <v>81</v>
      </c>
      <c r="P2" s="49" t="s">
        <v>82</v>
      </c>
      <c r="Q2" s="47" t="s">
        <v>83</v>
      </c>
    </row>
    <row r="3" ht="15.95" customHeight="1" spans="1:17">
      <c r="A3" s="21">
        <v>11</v>
      </c>
      <c r="B3" s="57"/>
      <c r="C3" s="58">
        <v>212.992452830189</v>
      </c>
      <c r="D3" s="59">
        <v>211.714285714286</v>
      </c>
      <c r="E3" s="5"/>
      <c r="F3" s="57"/>
      <c r="G3" s="57"/>
      <c r="H3" s="57"/>
      <c r="I3" s="57"/>
      <c r="J3" s="57"/>
      <c r="K3" s="57"/>
      <c r="L3" s="30">
        <v>215</v>
      </c>
      <c r="M3" s="27">
        <f t="shared" ref="M3:M8" si="0">AVERAGE(B3:K3)</f>
        <v>212.353369272237</v>
      </c>
      <c r="N3" s="27">
        <f t="shared" ref="N3:N20" si="1">MAX(B3:K3)-MIN(B3:K3)</f>
        <v>1.27816711590293</v>
      </c>
      <c r="O3" s="48">
        <v>204</v>
      </c>
      <c r="P3" s="49">
        <v>226</v>
      </c>
      <c r="Q3" s="50">
        <f>M3/M3*100</f>
        <v>100</v>
      </c>
    </row>
    <row r="4" ht="15.95" customHeight="1" spans="1:17">
      <c r="A4" s="21">
        <v>12</v>
      </c>
      <c r="B4" s="58">
        <v>215.95</v>
      </c>
      <c r="C4" s="58">
        <v>211.758333333333</v>
      </c>
      <c r="D4" s="59">
        <v>211.571428571429</v>
      </c>
      <c r="E4" s="59">
        <v>216.927</v>
      </c>
      <c r="F4" s="58"/>
      <c r="G4" s="58">
        <v>214.158823529412</v>
      </c>
      <c r="H4" s="58">
        <v>210.6</v>
      </c>
      <c r="I4" s="58"/>
      <c r="J4" s="58">
        <v>213.1</v>
      </c>
      <c r="K4" s="58"/>
      <c r="L4" s="30">
        <v>215</v>
      </c>
      <c r="M4" s="27">
        <f t="shared" si="0"/>
        <v>213.437940776311</v>
      </c>
      <c r="N4" s="27">
        <f t="shared" si="1"/>
        <v>6.327</v>
      </c>
      <c r="O4" s="48">
        <v>204</v>
      </c>
      <c r="P4" s="49">
        <v>226</v>
      </c>
      <c r="Q4" s="50">
        <f t="shared" ref="Q4:Q20" si="2">M4/M$3*100</f>
        <v>100.510739013838</v>
      </c>
    </row>
    <row r="5" ht="15.95" customHeight="1" spans="1:17">
      <c r="A5" s="21">
        <v>1</v>
      </c>
      <c r="B5" s="58">
        <v>215.75</v>
      </c>
      <c r="C5" s="58">
        <v>211.531578947368</v>
      </c>
      <c r="D5" s="59">
        <v>212.3125</v>
      </c>
      <c r="E5" s="59">
        <v>216.806</v>
      </c>
      <c r="F5" s="58">
        <v>209</v>
      </c>
      <c r="G5" s="58">
        <v>213.890476190476</v>
      </c>
      <c r="H5" s="58">
        <v>211.726</v>
      </c>
      <c r="I5" s="58">
        <v>214.95</v>
      </c>
      <c r="J5" s="58">
        <v>213.28</v>
      </c>
      <c r="K5" s="58">
        <v>215.928571428571</v>
      </c>
      <c r="L5" s="30">
        <v>215</v>
      </c>
      <c r="M5" s="27">
        <f t="shared" si="0"/>
        <v>213.517512656642</v>
      </c>
      <c r="N5" s="27">
        <f t="shared" si="1"/>
        <v>7.80600000000001</v>
      </c>
      <c r="O5" s="48">
        <v>204</v>
      </c>
      <c r="P5" s="49">
        <v>226</v>
      </c>
      <c r="Q5" s="50">
        <f t="shared" si="2"/>
        <v>100.548210460891</v>
      </c>
    </row>
    <row r="6" ht="15.95" customHeight="1" spans="1:17">
      <c r="A6" s="21">
        <v>2</v>
      </c>
      <c r="B6" s="58">
        <v>216.055555555556</v>
      </c>
      <c r="C6" s="58">
        <v>211.09</v>
      </c>
      <c r="D6" s="59">
        <v>212.764705882353</v>
      </c>
      <c r="E6" s="59">
        <v>216.911</v>
      </c>
      <c r="F6" s="58">
        <v>210.090909090909</v>
      </c>
      <c r="G6" s="58">
        <v>212.670833333333</v>
      </c>
      <c r="H6" s="58">
        <v>212.27</v>
      </c>
      <c r="I6" s="58">
        <v>216.36</v>
      </c>
      <c r="J6" s="58">
        <v>213.36</v>
      </c>
      <c r="K6" s="58">
        <v>216.307692307692</v>
      </c>
      <c r="L6" s="30">
        <v>215</v>
      </c>
      <c r="M6" s="27">
        <f t="shared" si="0"/>
        <v>213.788069616984</v>
      </c>
      <c r="N6" s="27">
        <f t="shared" si="1"/>
        <v>6.82009090909091</v>
      </c>
      <c r="O6" s="48">
        <v>204</v>
      </c>
      <c r="P6" s="49">
        <v>226</v>
      </c>
      <c r="Q6" s="50">
        <f t="shared" si="2"/>
        <v>100.675619298937</v>
      </c>
    </row>
    <row r="7" ht="15.95" customHeight="1" spans="1:17">
      <c r="A7" s="21">
        <v>3</v>
      </c>
      <c r="B7" s="58">
        <v>216.166666666667</v>
      </c>
      <c r="C7" s="58">
        <v>212.802197802198</v>
      </c>
      <c r="D7" s="59">
        <v>212.952380952381</v>
      </c>
      <c r="E7" s="59">
        <v>217.5</v>
      </c>
      <c r="F7" s="58">
        <v>209.384615384615</v>
      </c>
      <c r="G7" s="58">
        <v>211.508333333333</v>
      </c>
      <c r="H7" s="58">
        <v>212.637</v>
      </c>
      <c r="I7" s="58">
        <v>215.56</v>
      </c>
      <c r="J7" s="58">
        <v>213.1</v>
      </c>
      <c r="K7" s="58">
        <v>216.857142857143</v>
      </c>
      <c r="L7" s="30">
        <v>215</v>
      </c>
      <c r="M7" s="27">
        <f t="shared" si="0"/>
        <v>213.846833699634</v>
      </c>
      <c r="N7" s="27">
        <f t="shared" si="1"/>
        <v>8.11538461538461</v>
      </c>
      <c r="O7" s="48">
        <v>204</v>
      </c>
      <c r="P7" s="49">
        <v>226</v>
      </c>
      <c r="Q7" s="50">
        <f t="shared" si="2"/>
        <v>100.703292079855</v>
      </c>
    </row>
    <row r="8" ht="15.95" customHeight="1" spans="1:17">
      <c r="A8" s="21">
        <v>4</v>
      </c>
      <c r="B8" s="58">
        <v>215.636363636364</v>
      </c>
      <c r="C8" s="58">
        <v>213.83125</v>
      </c>
      <c r="D8" s="59">
        <v>213.4</v>
      </c>
      <c r="E8" s="59">
        <v>217.983</v>
      </c>
      <c r="F8" s="25"/>
      <c r="G8" s="58">
        <v>210.55</v>
      </c>
      <c r="H8" s="58">
        <v>211.156</v>
      </c>
      <c r="I8" s="58">
        <v>215.81</v>
      </c>
      <c r="J8" s="58">
        <v>213.26</v>
      </c>
      <c r="K8" s="58">
        <v>218</v>
      </c>
      <c r="L8" s="30">
        <v>215</v>
      </c>
      <c r="M8" s="27">
        <f t="shared" si="0"/>
        <v>214.402957070707</v>
      </c>
      <c r="N8" s="27">
        <f t="shared" si="1"/>
        <v>7.44999999999996</v>
      </c>
      <c r="O8" s="48">
        <v>204</v>
      </c>
      <c r="P8" s="49">
        <v>226</v>
      </c>
      <c r="Q8" s="50">
        <f t="shared" si="2"/>
        <v>100.965177903932</v>
      </c>
    </row>
    <row r="9" ht="15.95" customHeight="1" spans="1:17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30">
        <v>215</v>
      </c>
      <c r="M9" s="27"/>
      <c r="N9" s="27">
        <f t="shared" si="1"/>
        <v>0</v>
      </c>
      <c r="O9" s="48">
        <v>204</v>
      </c>
      <c r="P9" s="49">
        <v>226</v>
      </c>
      <c r="Q9" s="50">
        <f t="shared" si="2"/>
        <v>0</v>
      </c>
    </row>
    <row r="10" ht="15.95" customHeight="1" spans="1:17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30">
        <v>215</v>
      </c>
      <c r="M10" s="27"/>
      <c r="N10" s="27">
        <f t="shared" si="1"/>
        <v>0</v>
      </c>
      <c r="O10" s="48">
        <v>204</v>
      </c>
      <c r="P10" s="49">
        <v>226</v>
      </c>
      <c r="Q10" s="50">
        <f t="shared" si="2"/>
        <v>0</v>
      </c>
    </row>
    <row r="11" ht="15.95" customHeight="1" spans="1:17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30">
        <v>215</v>
      </c>
      <c r="M11" s="27"/>
      <c r="N11" s="27">
        <f t="shared" si="1"/>
        <v>0</v>
      </c>
      <c r="O11" s="48">
        <v>204</v>
      </c>
      <c r="P11" s="49">
        <v>226</v>
      </c>
      <c r="Q11" s="50">
        <f t="shared" si="2"/>
        <v>0</v>
      </c>
    </row>
    <row r="12" ht="15.95" customHeight="1" spans="1:17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30">
        <v>215</v>
      </c>
      <c r="M12" s="27"/>
      <c r="N12" s="27">
        <f t="shared" si="1"/>
        <v>0</v>
      </c>
      <c r="O12" s="48">
        <v>204</v>
      </c>
      <c r="P12" s="49">
        <v>226</v>
      </c>
      <c r="Q12" s="50">
        <f t="shared" si="2"/>
        <v>0</v>
      </c>
    </row>
    <row r="13" ht="15.95" customHeight="1" spans="1:17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30">
        <v>215</v>
      </c>
      <c r="M13" s="27"/>
      <c r="N13" s="27">
        <f t="shared" si="1"/>
        <v>0</v>
      </c>
      <c r="O13" s="48">
        <v>204</v>
      </c>
      <c r="P13" s="49">
        <v>226</v>
      </c>
      <c r="Q13" s="50">
        <f t="shared" si="2"/>
        <v>0</v>
      </c>
    </row>
    <row r="14" ht="15.95" customHeight="1" spans="1:17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30">
        <v>215</v>
      </c>
      <c r="M14" s="27"/>
      <c r="N14" s="27">
        <f t="shared" si="1"/>
        <v>0</v>
      </c>
      <c r="O14" s="48">
        <v>204</v>
      </c>
      <c r="P14" s="49">
        <v>226</v>
      </c>
      <c r="Q14" s="50">
        <f t="shared" si="2"/>
        <v>0</v>
      </c>
    </row>
    <row r="15" ht="15.95" customHeight="1" spans="1:18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30">
        <v>215</v>
      </c>
      <c r="M15" s="27"/>
      <c r="N15" s="27">
        <f t="shared" si="1"/>
        <v>0</v>
      </c>
      <c r="O15" s="48">
        <v>204</v>
      </c>
      <c r="P15" s="49">
        <v>226</v>
      </c>
      <c r="Q15" s="50">
        <f t="shared" si="2"/>
        <v>0</v>
      </c>
      <c r="R15" s="51"/>
    </row>
    <row r="16" ht="15.95" customHeight="1" spans="1:18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30">
        <v>215</v>
      </c>
      <c r="M16" s="27"/>
      <c r="N16" s="27">
        <f t="shared" si="1"/>
        <v>0</v>
      </c>
      <c r="O16" s="48">
        <v>204</v>
      </c>
      <c r="P16" s="49">
        <v>226</v>
      </c>
      <c r="Q16" s="50">
        <f t="shared" si="2"/>
        <v>0</v>
      </c>
      <c r="R16" s="51"/>
    </row>
    <row r="17" ht="15.95" customHeight="1" spans="1:18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30">
        <v>215</v>
      </c>
      <c r="M17" s="27"/>
      <c r="N17" s="27">
        <f t="shared" si="1"/>
        <v>0</v>
      </c>
      <c r="O17" s="48">
        <v>204</v>
      </c>
      <c r="P17" s="49">
        <v>226</v>
      </c>
      <c r="Q17" s="50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30">
        <v>215</v>
      </c>
      <c r="M18" s="27"/>
      <c r="N18" s="27">
        <f t="shared" si="1"/>
        <v>0</v>
      </c>
      <c r="O18" s="48">
        <v>204</v>
      </c>
      <c r="P18" s="49">
        <v>226</v>
      </c>
      <c r="Q18" s="50">
        <f t="shared" si="2"/>
        <v>0</v>
      </c>
      <c r="R18" s="51"/>
    </row>
    <row r="19" ht="15.95" customHeight="1" spans="1:17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30">
        <v>215</v>
      </c>
      <c r="M19" s="27"/>
      <c r="N19" s="27">
        <f t="shared" si="1"/>
        <v>0</v>
      </c>
      <c r="O19" s="48">
        <v>204</v>
      </c>
      <c r="P19" s="49">
        <v>226</v>
      </c>
      <c r="Q19" s="50">
        <f t="shared" si="2"/>
        <v>0</v>
      </c>
    </row>
    <row r="20" ht="15.95" customHeight="1" spans="1:17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30">
        <v>215</v>
      </c>
      <c r="M20" s="27"/>
      <c r="N20" s="27">
        <f t="shared" si="1"/>
        <v>0</v>
      </c>
      <c r="O20" s="48">
        <v>204</v>
      </c>
      <c r="P20" s="49">
        <v>226</v>
      </c>
      <c r="Q20" s="50">
        <f t="shared" si="2"/>
        <v>0</v>
      </c>
    </row>
    <row r="44" spans="5:5">
      <c r="E44" s="87"/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R20"/>
  <sheetViews>
    <sheetView zoomScale="76" zoomScaleNormal="76" workbookViewId="0">
      <selection activeCell="F8" sqref="F8"/>
    </sheetView>
  </sheetViews>
  <sheetFormatPr defaultColWidth="9" defaultRowHeight="13.2"/>
  <cols>
    <col min="1" max="1" width="3.75" style="11" customWidth="1"/>
    <col min="2" max="2" width="10.25" style="11" customWidth="1"/>
    <col min="3" max="3" width="10.5" style="11" customWidth="1"/>
    <col min="4" max="4" width="9.5" style="11" customWidth="1"/>
    <col min="5" max="5" width="10.3796296296296" style="11" customWidth="1"/>
    <col min="6" max="6" width="9.5" style="11" customWidth="1"/>
    <col min="7" max="8" width="10.3796296296296" style="11" customWidth="1"/>
    <col min="9" max="9" width="10.6296296296296" style="11" customWidth="1"/>
    <col min="10" max="10" width="9.62962962962963" style="11" customWidth="1"/>
    <col min="11" max="11" width="10.5" style="11" customWidth="1"/>
    <col min="12" max="12" width="6.87962962962963" style="11" customWidth="1"/>
    <col min="13" max="13" width="9.75" style="11" customWidth="1"/>
    <col min="14" max="14" width="7.87962962962963" style="11" customWidth="1"/>
    <col min="15" max="16" width="2.62962962962963" style="11" customWidth="1"/>
    <col min="17" max="16384" width="9" style="11"/>
  </cols>
  <sheetData>
    <row r="1" ht="20.1" customHeight="1" spans="6:6">
      <c r="F1" s="13" t="s">
        <v>104</v>
      </c>
    </row>
    <row r="2" ht="15.95" customHeight="1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86" t="s">
        <v>79</v>
      </c>
      <c r="N2" s="66" t="s">
        <v>80</v>
      </c>
      <c r="O2" s="48" t="s">
        <v>81</v>
      </c>
      <c r="P2" s="49" t="s">
        <v>82</v>
      </c>
      <c r="Q2" s="47" t="s">
        <v>83</v>
      </c>
    </row>
    <row r="3" ht="15.95" customHeight="1" spans="1:17">
      <c r="A3" s="21">
        <v>11</v>
      </c>
      <c r="B3" s="57"/>
      <c r="C3" s="58">
        <v>306.791379310345</v>
      </c>
      <c r="D3" s="59">
        <v>306.307692307692</v>
      </c>
      <c r="E3" s="5"/>
      <c r="F3" s="57"/>
      <c r="G3" s="57"/>
      <c r="H3" s="57"/>
      <c r="I3" s="57"/>
      <c r="J3" s="57"/>
      <c r="K3" s="57"/>
      <c r="L3" s="30">
        <v>307</v>
      </c>
      <c r="M3" s="27">
        <f t="shared" ref="M3:M8" si="0">AVERAGE(B3:K3)</f>
        <v>306.549535809019</v>
      </c>
      <c r="N3" s="27">
        <f t="shared" ref="N3:N20" si="1">MAX(B3:K3)-MIN(B3:K3)</f>
        <v>0.483687002652459</v>
      </c>
      <c r="O3" s="48">
        <v>291</v>
      </c>
      <c r="P3" s="49">
        <v>323</v>
      </c>
      <c r="Q3" s="50">
        <f>M3/M3*100</f>
        <v>100</v>
      </c>
    </row>
    <row r="4" ht="15.95" customHeight="1" spans="1:17">
      <c r="A4" s="21">
        <v>12</v>
      </c>
      <c r="B4" s="58">
        <v>308.05</v>
      </c>
      <c r="C4" s="58">
        <v>308.524324324324</v>
      </c>
      <c r="D4" s="59">
        <v>305.333333333333</v>
      </c>
      <c r="E4" s="59">
        <v>305.6</v>
      </c>
      <c r="F4" s="58"/>
      <c r="G4" s="58">
        <v>306.717647058824</v>
      </c>
      <c r="H4" s="58">
        <v>310.206</v>
      </c>
      <c r="I4" s="58"/>
      <c r="J4" s="58">
        <v>305.67</v>
      </c>
      <c r="K4" s="58"/>
      <c r="L4" s="30">
        <v>307</v>
      </c>
      <c r="M4" s="27">
        <f t="shared" si="0"/>
        <v>307.157329245212</v>
      </c>
      <c r="N4" s="27">
        <f t="shared" si="1"/>
        <v>4.8726666666667</v>
      </c>
      <c r="O4" s="48">
        <v>291</v>
      </c>
      <c r="P4" s="49">
        <v>323</v>
      </c>
      <c r="Q4" s="50">
        <f t="shared" ref="Q4:Q20" si="2">M4/M$3*100</f>
        <v>100.198269240431</v>
      </c>
    </row>
    <row r="5" ht="15.95" customHeight="1" spans="1:17">
      <c r="A5" s="21">
        <v>1</v>
      </c>
      <c r="B5" s="58">
        <v>306.75</v>
      </c>
      <c r="C5" s="58">
        <v>309.323255813953</v>
      </c>
      <c r="D5" s="59">
        <v>308.428571428571</v>
      </c>
      <c r="E5" s="59">
        <v>306.659</v>
      </c>
      <c r="F5" s="58">
        <v>304</v>
      </c>
      <c r="G5" s="58">
        <v>305.980952380952</v>
      </c>
      <c r="H5" s="58">
        <v>309.09</v>
      </c>
      <c r="I5" s="58">
        <v>306.68</v>
      </c>
      <c r="J5" s="58">
        <v>305.9</v>
      </c>
      <c r="K5" s="58">
        <v>306.642857142857</v>
      </c>
      <c r="L5" s="30">
        <v>307</v>
      </c>
      <c r="M5" s="27">
        <f t="shared" si="0"/>
        <v>306.945463676633</v>
      </c>
      <c r="N5" s="27">
        <f t="shared" si="1"/>
        <v>5.32325581395338</v>
      </c>
      <c r="O5" s="48">
        <v>291</v>
      </c>
      <c r="P5" s="49">
        <v>323</v>
      </c>
      <c r="Q5" s="50">
        <f t="shared" si="2"/>
        <v>100.12915624438</v>
      </c>
    </row>
    <row r="6" ht="15.95" customHeight="1" spans="1:17">
      <c r="A6" s="21">
        <v>2</v>
      </c>
      <c r="B6" s="58">
        <v>307.777777777778</v>
      </c>
      <c r="C6" s="58">
        <v>310.046428571429</v>
      </c>
      <c r="D6" s="59">
        <v>312.266666666667</v>
      </c>
      <c r="E6" s="59">
        <v>305.809</v>
      </c>
      <c r="F6" s="58">
        <v>301</v>
      </c>
      <c r="G6" s="58">
        <v>306.333333333333</v>
      </c>
      <c r="H6" s="58">
        <v>309.821</v>
      </c>
      <c r="I6" s="58">
        <v>306.55</v>
      </c>
      <c r="J6" s="58">
        <v>307.23</v>
      </c>
      <c r="K6" s="58">
        <v>306.692307692308</v>
      </c>
      <c r="L6" s="30">
        <v>307</v>
      </c>
      <c r="M6" s="27">
        <f t="shared" si="0"/>
        <v>307.352651404151</v>
      </c>
      <c r="N6" s="27">
        <f t="shared" si="1"/>
        <v>11.2666666666667</v>
      </c>
      <c r="O6" s="48">
        <v>291</v>
      </c>
      <c r="P6" s="49">
        <v>323</v>
      </c>
      <c r="Q6" s="50">
        <f t="shared" si="2"/>
        <v>100.26198558514</v>
      </c>
    </row>
    <row r="7" ht="15.95" customHeight="1" spans="1:17">
      <c r="A7" s="21">
        <v>3</v>
      </c>
      <c r="B7" s="58">
        <v>308</v>
      </c>
      <c r="C7" s="58">
        <v>308.939175257732</v>
      </c>
      <c r="D7" s="59">
        <v>312.176470588235</v>
      </c>
      <c r="E7" s="59">
        <v>307.226</v>
      </c>
      <c r="F7" s="58">
        <v>298.307692307692</v>
      </c>
      <c r="G7" s="58">
        <v>305.725</v>
      </c>
      <c r="H7" s="58">
        <v>309.039</v>
      </c>
      <c r="I7" s="58">
        <v>308.33</v>
      </c>
      <c r="J7" s="58">
        <v>308.22</v>
      </c>
      <c r="K7" s="58">
        <v>305.214285714286</v>
      </c>
      <c r="L7" s="30">
        <v>307</v>
      </c>
      <c r="M7" s="27">
        <f t="shared" si="0"/>
        <v>307.117762386795</v>
      </c>
      <c r="N7" s="27">
        <f t="shared" si="1"/>
        <v>13.868778280543</v>
      </c>
      <c r="O7" s="48">
        <v>291</v>
      </c>
      <c r="P7" s="49">
        <v>323</v>
      </c>
      <c r="Q7" s="50">
        <f t="shared" si="2"/>
        <v>100.185362074118</v>
      </c>
    </row>
    <row r="8" ht="15.95" customHeight="1" spans="1:17">
      <c r="A8" s="21">
        <v>4</v>
      </c>
      <c r="B8" s="58">
        <v>307.727272727273</v>
      </c>
      <c r="C8" s="58">
        <v>309.518888888889</v>
      </c>
      <c r="D8" s="59">
        <v>314.105263157895</v>
      </c>
      <c r="E8" s="59">
        <v>306.144</v>
      </c>
      <c r="F8" s="25"/>
      <c r="G8" s="58">
        <v>306.6</v>
      </c>
      <c r="H8" s="58">
        <v>307.813</v>
      </c>
      <c r="I8" s="58">
        <v>308.95</v>
      </c>
      <c r="J8" s="58">
        <v>306.92</v>
      </c>
      <c r="K8" s="58">
        <v>317.071428571429</v>
      </c>
      <c r="L8" s="30">
        <v>307</v>
      </c>
      <c r="M8" s="27">
        <f t="shared" si="0"/>
        <v>309.427761482832</v>
      </c>
      <c r="N8" s="27">
        <f t="shared" si="1"/>
        <v>10.9274285714285</v>
      </c>
      <c r="O8" s="48">
        <v>291</v>
      </c>
      <c r="P8" s="49">
        <v>323</v>
      </c>
      <c r="Q8" s="50">
        <f t="shared" si="2"/>
        <v>100.938910465552</v>
      </c>
    </row>
    <row r="9" ht="15.95" customHeight="1" spans="1:17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30">
        <v>307</v>
      </c>
      <c r="M9" s="27"/>
      <c r="N9" s="27">
        <f t="shared" si="1"/>
        <v>0</v>
      </c>
      <c r="O9" s="48">
        <v>291</v>
      </c>
      <c r="P9" s="49">
        <v>323</v>
      </c>
      <c r="Q9" s="50">
        <f t="shared" si="2"/>
        <v>0</v>
      </c>
    </row>
    <row r="10" ht="15.95" customHeight="1" spans="1:17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30">
        <v>307</v>
      </c>
      <c r="M10" s="27"/>
      <c r="N10" s="27">
        <f t="shared" si="1"/>
        <v>0</v>
      </c>
      <c r="O10" s="48">
        <v>291</v>
      </c>
      <c r="P10" s="49">
        <v>323</v>
      </c>
      <c r="Q10" s="50">
        <f t="shared" si="2"/>
        <v>0</v>
      </c>
    </row>
    <row r="11" ht="15.95" customHeight="1" spans="1:17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30">
        <v>307</v>
      </c>
      <c r="M11" s="27"/>
      <c r="N11" s="27">
        <f t="shared" si="1"/>
        <v>0</v>
      </c>
      <c r="O11" s="48">
        <v>291</v>
      </c>
      <c r="P11" s="49">
        <v>323</v>
      </c>
      <c r="Q11" s="50">
        <f t="shared" si="2"/>
        <v>0</v>
      </c>
    </row>
    <row r="12" ht="15.95" customHeight="1" spans="1:17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30">
        <v>307</v>
      </c>
      <c r="M12" s="27"/>
      <c r="N12" s="27">
        <f t="shared" si="1"/>
        <v>0</v>
      </c>
      <c r="O12" s="48">
        <v>291</v>
      </c>
      <c r="P12" s="49">
        <v>323</v>
      </c>
      <c r="Q12" s="50">
        <f t="shared" si="2"/>
        <v>0</v>
      </c>
    </row>
    <row r="13" ht="15.95" customHeight="1" spans="1:17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30">
        <v>307</v>
      </c>
      <c r="M13" s="27"/>
      <c r="N13" s="27">
        <f t="shared" si="1"/>
        <v>0</v>
      </c>
      <c r="O13" s="48">
        <v>291</v>
      </c>
      <c r="P13" s="49">
        <v>323</v>
      </c>
      <c r="Q13" s="50">
        <f t="shared" si="2"/>
        <v>0</v>
      </c>
    </row>
    <row r="14" ht="15.95" customHeight="1" spans="1:17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30">
        <v>307</v>
      </c>
      <c r="M14" s="27"/>
      <c r="N14" s="27">
        <f t="shared" si="1"/>
        <v>0</v>
      </c>
      <c r="O14" s="48">
        <v>291</v>
      </c>
      <c r="P14" s="49">
        <v>323</v>
      </c>
      <c r="Q14" s="50">
        <f t="shared" si="2"/>
        <v>0</v>
      </c>
    </row>
    <row r="15" ht="15.95" customHeight="1" spans="1:18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30">
        <v>307</v>
      </c>
      <c r="M15" s="27"/>
      <c r="N15" s="27">
        <f t="shared" si="1"/>
        <v>0</v>
      </c>
      <c r="O15" s="48">
        <v>291</v>
      </c>
      <c r="P15" s="49">
        <v>323</v>
      </c>
      <c r="Q15" s="50">
        <f t="shared" si="2"/>
        <v>0</v>
      </c>
      <c r="R15" s="51"/>
    </row>
    <row r="16" ht="15.95" customHeight="1" spans="1:18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30">
        <v>307</v>
      </c>
      <c r="M16" s="27"/>
      <c r="N16" s="27">
        <f t="shared" si="1"/>
        <v>0</v>
      </c>
      <c r="O16" s="48">
        <v>291</v>
      </c>
      <c r="P16" s="49">
        <v>323</v>
      </c>
      <c r="Q16" s="50">
        <f t="shared" si="2"/>
        <v>0</v>
      </c>
      <c r="R16" s="51"/>
    </row>
    <row r="17" ht="15.95" customHeight="1" spans="1:18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30">
        <v>307</v>
      </c>
      <c r="M17" s="27"/>
      <c r="N17" s="27">
        <f t="shared" si="1"/>
        <v>0</v>
      </c>
      <c r="O17" s="48">
        <v>291</v>
      </c>
      <c r="P17" s="49">
        <v>323</v>
      </c>
      <c r="Q17" s="50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30">
        <v>307</v>
      </c>
      <c r="M18" s="27"/>
      <c r="N18" s="27">
        <f t="shared" si="1"/>
        <v>0</v>
      </c>
      <c r="O18" s="48">
        <v>291</v>
      </c>
      <c r="P18" s="49">
        <v>323</v>
      </c>
      <c r="Q18" s="50">
        <f t="shared" si="2"/>
        <v>0</v>
      </c>
      <c r="R18" s="51"/>
    </row>
    <row r="19" ht="15.95" customHeight="1" spans="1:17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30">
        <v>307</v>
      </c>
      <c r="M19" s="27"/>
      <c r="N19" s="27">
        <f t="shared" si="1"/>
        <v>0</v>
      </c>
      <c r="O19" s="48">
        <v>291</v>
      </c>
      <c r="P19" s="49">
        <v>323</v>
      </c>
      <c r="Q19" s="50">
        <f t="shared" si="2"/>
        <v>0</v>
      </c>
    </row>
    <row r="20" ht="15.95" customHeight="1" spans="1:17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30">
        <v>307</v>
      </c>
      <c r="M20" s="27"/>
      <c r="N20" s="27">
        <f t="shared" si="1"/>
        <v>0</v>
      </c>
      <c r="O20" s="48">
        <v>291</v>
      </c>
      <c r="P20" s="49">
        <v>323</v>
      </c>
      <c r="Q20" s="50">
        <f t="shared" si="2"/>
        <v>0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R20"/>
  <sheetViews>
    <sheetView zoomScale="76" zoomScaleNormal="76" workbookViewId="0">
      <selection activeCell="V36" sqref="V36"/>
    </sheetView>
  </sheetViews>
  <sheetFormatPr defaultColWidth="9" defaultRowHeight="13.2"/>
  <cols>
    <col min="1" max="1" width="3.75" style="11" customWidth="1"/>
    <col min="2" max="3" width="10.5" style="11" customWidth="1"/>
    <col min="4" max="4" width="9.87962962962963" style="11" customWidth="1"/>
    <col min="5" max="5" width="10.25" style="11" customWidth="1"/>
    <col min="6" max="6" width="9.5" style="11" customWidth="1"/>
    <col min="7" max="7" width="9.75" style="11" customWidth="1"/>
    <col min="8" max="9" width="10.25" style="11" customWidth="1"/>
    <col min="10" max="10" width="10.6296296296296" style="11" customWidth="1"/>
    <col min="11" max="11" width="9.37962962962963" style="11" customWidth="1"/>
    <col min="12" max="12" width="7.5" style="12" customWidth="1"/>
    <col min="13" max="13" width="9.75" style="12" customWidth="1"/>
    <col min="14" max="14" width="7.87962962962963" style="12" customWidth="1"/>
    <col min="15" max="16" width="2.62962962962963" style="12" customWidth="1"/>
    <col min="17" max="17" width="10.1296296296296" style="11" customWidth="1"/>
    <col min="18" max="16384" width="9" style="11"/>
  </cols>
  <sheetData>
    <row r="1" ht="20.1" customHeight="1" spans="6:6">
      <c r="F1" s="13" t="s">
        <v>56</v>
      </c>
    </row>
    <row r="2" ht="16.2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105</v>
      </c>
      <c r="N2" s="82" t="s">
        <v>80</v>
      </c>
      <c r="O2" s="48" t="s">
        <v>81</v>
      </c>
      <c r="P2" s="49" t="s">
        <v>82</v>
      </c>
      <c r="Q2" s="47" t="s">
        <v>83</v>
      </c>
    </row>
    <row r="3" ht="15.95" customHeight="1" spans="1:17">
      <c r="A3" s="21">
        <v>11</v>
      </c>
      <c r="B3" s="57"/>
      <c r="C3" s="58">
        <v>151.603571428571</v>
      </c>
      <c r="D3" s="59">
        <v>143.545454545455</v>
      </c>
      <c r="E3" s="5"/>
      <c r="F3" s="57"/>
      <c r="G3" s="57"/>
      <c r="H3" s="57"/>
      <c r="I3" s="57"/>
      <c r="J3" s="57"/>
      <c r="K3" s="57"/>
      <c r="L3" s="42">
        <v>149</v>
      </c>
      <c r="M3" s="27">
        <f t="shared" ref="M3:M8" si="0">AVERAGE(B3:K3)</f>
        <v>147.574512987013</v>
      </c>
      <c r="N3" s="27">
        <f t="shared" ref="N3:N20" si="1">MAX(B3:K3)-MIN(B3:K3)</f>
        <v>8.05811688311695</v>
      </c>
      <c r="O3" s="67">
        <v>141</v>
      </c>
      <c r="P3" s="68">
        <v>157</v>
      </c>
      <c r="Q3" s="50">
        <f>M3/M3*100</f>
        <v>100</v>
      </c>
    </row>
    <row r="4" ht="15.95" customHeight="1" spans="1:17">
      <c r="A4" s="21">
        <v>12</v>
      </c>
      <c r="B4" s="58">
        <v>148.5</v>
      </c>
      <c r="C4" s="58">
        <v>151.32</v>
      </c>
      <c r="D4" s="59">
        <v>148.210526315789</v>
      </c>
      <c r="E4" s="59">
        <v>147.6</v>
      </c>
      <c r="F4" s="58"/>
      <c r="G4" s="58">
        <v>153.111764705882</v>
      </c>
      <c r="H4" s="58">
        <v>146.083</v>
      </c>
      <c r="I4" s="58"/>
      <c r="J4" s="58">
        <v>149.98</v>
      </c>
      <c r="K4" s="58"/>
      <c r="L4" s="42">
        <v>149</v>
      </c>
      <c r="M4" s="27">
        <f t="shared" si="0"/>
        <v>149.257898717382</v>
      </c>
      <c r="N4" s="27">
        <f t="shared" si="1"/>
        <v>7.02876470588237</v>
      </c>
      <c r="O4" s="67">
        <v>141</v>
      </c>
      <c r="P4" s="68">
        <v>157</v>
      </c>
      <c r="Q4" s="50">
        <f t="shared" ref="Q4:Q20" si="2">M4/M$3*100</f>
        <v>101.140702209545</v>
      </c>
    </row>
    <row r="5" ht="15.95" customHeight="1" spans="1:17">
      <c r="A5" s="21">
        <v>1</v>
      </c>
      <c r="B5" s="58">
        <v>148.65</v>
      </c>
      <c r="C5" s="58">
        <v>151.851136363636</v>
      </c>
      <c r="D5" s="59">
        <v>146.352941176471</v>
      </c>
      <c r="E5" s="59">
        <v>147.382</v>
      </c>
      <c r="F5" s="58">
        <v>152</v>
      </c>
      <c r="G5" s="58">
        <v>152.342857142857</v>
      </c>
      <c r="H5" s="58">
        <v>146.16</v>
      </c>
      <c r="I5" s="58">
        <v>149.59</v>
      </c>
      <c r="J5" s="58">
        <v>149.29</v>
      </c>
      <c r="K5" s="57"/>
      <c r="L5" s="42">
        <v>149</v>
      </c>
      <c r="M5" s="27">
        <f t="shared" si="0"/>
        <v>149.290992742552</v>
      </c>
      <c r="N5" s="27">
        <f t="shared" si="1"/>
        <v>6.18285714285713</v>
      </c>
      <c r="O5" s="67">
        <v>141</v>
      </c>
      <c r="P5" s="68">
        <v>157</v>
      </c>
      <c r="Q5" s="50">
        <f t="shared" si="2"/>
        <v>101.163127508128</v>
      </c>
    </row>
    <row r="6" ht="15.95" customHeight="1" spans="1:17">
      <c r="A6" s="21">
        <v>2</v>
      </c>
      <c r="B6" s="58">
        <v>148.388888888889</v>
      </c>
      <c r="C6" s="58">
        <v>151.807142857143</v>
      </c>
      <c r="D6" s="59">
        <v>145.2</v>
      </c>
      <c r="E6" s="59">
        <v>147.732</v>
      </c>
      <c r="F6" s="58">
        <v>152.727272727273</v>
      </c>
      <c r="G6" s="58">
        <v>152.5375</v>
      </c>
      <c r="H6" s="58">
        <v>145.734</v>
      </c>
      <c r="I6" s="58">
        <v>149.95</v>
      </c>
      <c r="J6" s="58">
        <v>148.66</v>
      </c>
      <c r="K6" s="58"/>
      <c r="L6" s="42">
        <v>149</v>
      </c>
      <c r="M6" s="27">
        <f t="shared" si="0"/>
        <v>149.192978274812</v>
      </c>
      <c r="N6" s="27">
        <f t="shared" si="1"/>
        <v>7.52727272727273</v>
      </c>
      <c r="O6" s="67">
        <v>141</v>
      </c>
      <c r="P6" s="68">
        <v>157</v>
      </c>
      <c r="Q6" s="50">
        <f t="shared" si="2"/>
        <v>101.096710573553</v>
      </c>
    </row>
    <row r="7" ht="15.95" customHeight="1" spans="1:17">
      <c r="A7" s="21">
        <v>3</v>
      </c>
      <c r="B7" s="58">
        <v>148.611111111111</v>
      </c>
      <c r="C7" s="58">
        <v>151.661290322581</v>
      </c>
      <c r="D7" s="59">
        <v>147.923076923077</v>
      </c>
      <c r="E7" s="59">
        <v>148.419</v>
      </c>
      <c r="F7" s="58">
        <v>151.461538461538</v>
      </c>
      <c r="G7" s="58">
        <v>151.766666666667</v>
      </c>
      <c r="H7" s="58">
        <v>145.443</v>
      </c>
      <c r="I7" s="58">
        <v>150.17</v>
      </c>
      <c r="J7" s="58">
        <v>148.46</v>
      </c>
      <c r="K7" s="58"/>
      <c r="L7" s="42">
        <v>149</v>
      </c>
      <c r="M7" s="27">
        <f t="shared" si="0"/>
        <v>149.323964831664</v>
      </c>
      <c r="N7" s="27">
        <f t="shared" si="1"/>
        <v>6.32366666666667</v>
      </c>
      <c r="O7" s="67">
        <v>141</v>
      </c>
      <c r="P7" s="68">
        <v>157</v>
      </c>
      <c r="Q7" s="50">
        <f t="shared" si="2"/>
        <v>101.185470179939</v>
      </c>
    </row>
    <row r="8" ht="15.95" customHeight="1" spans="1:17">
      <c r="A8" s="21">
        <v>4</v>
      </c>
      <c r="B8" s="58">
        <v>148.181818181818</v>
      </c>
      <c r="C8" s="58">
        <v>150.551315789474</v>
      </c>
      <c r="D8" s="59">
        <v>147.473684210526</v>
      </c>
      <c r="E8" s="59">
        <v>150.067</v>
      </c>
      <c r="F8" s="25"/>
      <c r="G8" s="58">
        <v>151.679166666667</v>
      </c>
      <c r="H8" s="58">
        <v>145.194</v>
      </c>
      <c r="I8" s="58">
        <v>149.48</v>
      </c>
      <c r="J8" s="58">
        <v>147.94</v>
      </c>
      <c r="K8" s="58"/>
      <c r="L8" s="42">
        <v>149</v>
      </c>
      <c r="M8" s="27">
        <f t="shared" si="0"/>
        <v>148.820873106061</v>
      </c>
      <c r="N8" s="27">
        <f t="shared" si="1"/>
        <v>6.48516666666669</v>
      </c>
      <c r="O8" s="67">
        <v>141</v>
      </c>
      <c r="P8" s="68">
        <v>157</v>
      </c>
      <c r="Q8" s="50">
        <f t="shared" si="2"/>
        <v>100.844563260837</v>
      </c>
    </row>
    <row r="9" ht="15.95" customHeight="1" spans="1:17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42">
        <v>149</v>
      </c>
      <c r="M9" s="27"/>
      <c r="N9" s="27">
        <f t="shared" si="1"/>
        <v>0</v>
      </c>
      <c r="O9" s="67">
        <v>141</v>
      </c>
      <c r="P9" s="68">
        <v>157</v>
      </c>
      <c r="Q9" s="50">
        <f t="shared" si="2"/>
        <v>0</v>
      </c>
    </row>
    <row r="10" ht="15.95" customHeight="1" spans="1:17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42">
        <v>149</v>
      </c>
      <c r="M10" s="27"/>
      <c r="N10" s="27">
        <f t="shared" si="1"/>
        <v>0</v>
      </c>
      <c r="O10" s="67">
        <v>141</v>
      </c>
      <c r="P10" s="68">
        <v>157</v>
      </c>
      <c r="Q10" s="50">
        <f t="shared" si="2"/>
        <v>0</v>
      </c>
    </row>
    <row r="11" ht="15.95" customHeight="1" spans="1:17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42">
        <v>149</v>
      </c>
      <c r="M11" s="27"/>
      <c r="N11" s="27">
        <f t="shared" si="1"/>
        <v>0</v>
      </c>
      <c r="O11" s="67">
        <v>141</v>
      </c>
      <c r="P11" s="68">
        <v>157</v>
      </c>
      <c r="Q11" s="50">
        <f t="shared" si="2"/>
        <v>0</v>
      </c>
    </row>
    <row r="12" ht="15.95" customHeight="1" spans="1:17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42">
        <v>149</v>
      </c>
      <c r="M12" s="27"/>
      <c r="N12" s="27">
        <f t="shared" si="1"/>
        <v>0</v>
      </c>
      <c r="O12" s="67">
        <v>141</v>
      </c>
      <c r="P12" s="68">
        <v>157</v>
      </c>
      <c r="Q12" s="50">
        <f t="shared" si="2"/>
        <v>0</v>
      </c>
    </row>
    <row r="13" ht="15.95" customHeight="1" spans="1:17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42">
        <v>149</v>
      </c>
      <c r="M13" s="27"/>
      <c r="N13" s="27">
        <f t="shared" si="1"/>
        <v>0</v>
      </c>
      <c r="O13" s="67">
        <v>141</v>
      </c>
      <c r="P13" s="68">
        <v>157</v>
      </c>
      <c r="Q13" s="50">
        <f t="shared" si="2"/>
        <v>0</v>
      </c>
    </row>
    <row r="14" ht="15.95" customHeight="1" spans="1:17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42">
        <v>149</v>
      </c>
      <c r="M14" s="27"/>
      <c r="N14" s="27">
        <f t="shared" si="1"/>
        <v>0</v>
      </c>
      <c r="O14" s="67">
        <v>141</v>
      </c>
      <c r="P14" s="68">
        <v>157</v>
      </c>
      <c r="Q14" s="50">
        <f t="shared" si="2"/>
        <v>0</v>
      </c>
    </row>
    <row r="15" ht="15.95" customHeight="1" spans="1:18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42">
        <v>149</v>
      </c>
      <c r="M15" s="27"/>
      <c r="N15" s="27">
        <f t="shared" si="1"/>
        <v>0</v>
      </c>
      <c r="O15" s="67">
        <v>141</v>
      </c>
      <c r="P15" s="68">
        <v>157</v>
      </c>
      <c r="Q15" s="50">
        <f t="shared" si="2"/>
        <v>0</v>
      </c>
      <c r="R15" s="51"/>
    </row>
    <row r="16" ht="15.95" customHeight="1" spans="1:18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42">
        <v>149</v>
      </c>
      <c r="M16" s="27"/>
      <c r="N16" s="27">
        <f t="shared" si="1"/>
        <v>0</v>
      </c>
      <c r="O16" s="67">
        <v>141</v>
      </c>
      <c r="P16" s="68">
        <v>157</v>
      </c>
      <c r="Q16" s="50">
        <f t="shared" si="2"/>
        <v>0</v>
      </c>
      <c r="R16" s="51"/>
    </row>
    <row r="17" ht="15.95" customHeight="1" spans="1:18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42">
        <v>149</v>
      </c>
      <c r="M17" s="27"/>
      <c r="N17" s="27">
        <f t="shared" si="1"/>
        <v>0</v>
      </c>
      <c r="O17" s="67">
        <v>141</v>
      </c>
      <c r="P17" s="68">
        <v>157</v>
      </c>
      <c r="Q17" s="50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2">
        <v>149</v>
      </c>
      <c r="M18" s="27"/>
      <c r="N18" s="27">
        <f t="shared" si="1"/>
        <v>0</v>
      </c>
      <c r="O18" s="67">
        <v>141</v>
      </c>
      <c r="P18" s="68">
        <v>157</v>
      </c>
      <c r="Q18" s="50">
        <f t="shared" si="2"/>
        <v>0</v>
      </c>
      <c r="R18" s="51"/>
    </row>
    <row r="19" ht="15.95" customHeight="1" spans="1:18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2">
        <v>149</v>
      </c>
      <c r="M19" s="27"/>
      <c r="N19" s="27">
        <f t="shared" si="1"/>
        <v>0</v>
      </c>
      <c r="O19" s="67">
        <v>141</v>
      </c>
      <c r="P19" s="68">
        <v>157</v>
      </c>
      <c r="Q19" s="50">
        <f t="shared" si="2"/>
        <v>0</v>
      </c>
      <c r="R19" s="51"/>
    </row>
    <row r="20" ht="15.95" customHeight="1" spans="1:18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42">
        <v>149</v>
      </c>
      <c r="M20" s="27"/>
      <c r="N20" s="27">
        <f t="shared" si="1"/>
        <v>0</v>
      </c>
      <c r="O20" s="67">
        <v>141</v>
      </c>
      <c r="P20" s="68">
        <v>157</v>
      </c>
      <c r="Q20" s="50">
        <f t="shared" si="2"/>
        <v>0</v>
      </c>
      <c r="R20" s="51"/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R20"/>
  <sheetViews>
    <sheetView zoomScale="76" zoomScaleNormal="76" workbookViewId="0">
      <selection activeCell="F8" sqref="F8"/>
    </sheetView>
  </sheetViews>
  <sheetFormatPr defaultColWidth="9" defaultRowHeight="13.2"/>
  <cols>
    <col min="1" max="1" width="3.75" style="11" customWidth="1"/>
    <col min="2" max="2" width="9" style="11" customWidth="1"/>
    <col min="3" max="3" width="9" style="11"/>
    <col min="4" max="5" width="8.75" style="11" customWidth="1"/>
    <col min="6" max="6" width="9.5" style="11" customWidth="1"/>
    <col min="7" max="8" width="8.75" style="11" customWidth="1"/>
    <col min="9" max="9" width="10.6296296296296" style="11" customWidth="1"/>
    <col min="10" max="10" width="8.62962962962963" style="11" customWidth="1"/>
    <col min="11" max="11" width="9.37962962962963" style="11" customWidth="1"/>
    <col min="12" max="12" width="6.87962962962963" style="12" customWidth="1"/>
    <col min="13" max="13" width="9.75" style="12" customWidth="1"/>
    <col min="14" max="14" width="7.87962962962963" style="12" customWidth="1"/>
    <col min="15" max="16" width="2.62962962962963" style="12" customWidth="1"/>
    <col min="17" max="17" width="10.1296296296296" style="11" customWidth="1"/>
    <col min="18" max="16384" width="9" style="11"/>
  </cols>
  <sheetData>
    <row r="1" ht="20.1" customHeight="1" spans="6:6">
      <c r="F1" s="13" t="s">
        <v>59</v>
      </c>
    </row>
    <row r="2" ht="16.2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106</v>
      </c>
      <c r="N2" s="82" t="s">
        <v>80</v>
      </c>
      <c r="O2" s="48" t="s">
        <v>81</v>
      </c>
      <c r="P2" s="49" t="s">
        <v>82</v>
      </c>
      <c r="Q2" s="47" t="s">
        <v>83</v>
      </c>
    </row>
    <row r="3" ht="15.95" customHeight="1" spans="1:17">
      <c r="A3" s="21">
        <v>11</v>
      </c>
      <c r="B3" s="71"/>
      <c r="C3" s="72">
        <v>2.61609375</v>
      </c>
      <c r="D3" s="73">
        <v>2.63571428571429</v>
      </c>
      <c r="E3" s="74"/>
      <c r="F3" s="71"/>
      <c r="G3" s="71"/>
      <c r="H3" s="71"/>
      <c r="I3" s="71"/>
      <c r="J3" s="71"/>
      <c r="K3" s="71"/>
      <c r="L3" s="26">
        <v>2.7</v>
      </c>
      <c r="M3" s="78">
        <f t="shared" ref="M3:M8" si="0">AVERAGE(B3:K3)</f>
        <v>2.62590401785714</v>
      </c>
      <c r="N3" s="78">
        <f t="shared" ref="N3:N20" si="1">MAX(B3:K3)-MIN(B3:K3)</f>
        <v>0.0196205357142878</v>
      </c>
      <c r="O3" s="83">
        <v>2.5</v>
      </c>
      <c r="P3" s="84">
        <v>2.9</v>
      </c>
      <c r="Q3" s="50">
        <f>M3/M3*100</f>
        <v>100</v>
      </c>
    </row>
    <row r="4" ht="15.95" customHeight="1" spans="1:17">
      <c r="A4" s="21">
        <v>12</v>
      </c>
      <c r="B4" s="72">
        <v>2.63</v>
      </c>
      <c r="C4" s="72">
        <v>2.64126582278481</v>
      </c>
      <c r="D4" s="73">
        <v>2.71052631578947</v>
      </c>
      <c r="E4" s="73">
        <v>2.736</v>
      </c>
      <c r="F4" s="72"/>
      <c r="G4" s="72"/>
      <c r="H4" s="72">
        <v>2.681</v>
      </c>
      <c r="I4" s="72"/>
      <c r="J4" s="72">
        <v>2.69</v>
      </c>
      <c r="K4" s="72"/>
      <c r="L4" s="26">
        <v>2.7</v>
      </c>
      <c r="M4" s="78">
        <f t="shared" si="0"/>
        <v>2.68146535642905</v>
      </c>
      <c r="N4" s="78">
        <f t="shared" si="1"/>
        <v>0.105999999999999</v>
      </c>
      <c r="O4" s="83">
        <v>2.5</v>
      </c>
      <c r="P4" s="84">
        <v>2.9</v>
      </c>
      <c r="Q4" s="50">
        <f t="shared" ref="Q4:Q20" si="2">M4/M$3*100</f>
        <v>102.115893733894</v>
      </c>
    </row>
    <row r="5" ht="15.95" customHeight="1" spans="1:17">
      <c r="A5" s="21">
        <v>1</v>
      </c>
      <c r="B5" s="72">
        <v>2.67</v>
      </c>
      <c r="C5" s="72">
        <v>2.63316455696202</v>
      </c>
      <c r="D5" s="73">
        <v>2.71176470588235</v>
      </c>
      <c r="E5" s="73">
        <v>2.749</v>
      </c>
      <c r="F5" s="72">
        <v>2.6</v>
      </c>
      <c r="G5" s="72"/>
      <c r="H5" s="72">
        <v>2.632</v>
      </c>
      <c r="I5" s="72">
        <v>2.76</v>
      </c>
      <c r="J5" s="72">
        <v>2.73</v>
      </c>
      <c r="K5" s="71"/>
      <c r="L5" s="26">
        <v>2.7</v>
      </c>
      <c r="M5" s="78">
        <f t="shared" si="0"/>
        <v>2.68574115785555</v>
      </c>
      <c r="N5" s="78">
        <f t="shared" si="1"/>
        <v>0.16</v>
      </c>
      <c r="O5" s="83">
        <v>2.5</v>
      </c>
      <c r="P5" s="84">
        <v>2.9</v>
      </c>
      <c r="Q5" s="50">
        <f t="shared" si="2"/>
        <v>102.278725330076</v>
      </c>
    </row>
    <row r="6" ht="15.95" customHeight="1" spans="1:17">
      <c r="A6" s="21">
        <v>2</v>
      </c>
      <c r="B6" s="72">
        <v>2.67222222222222</v>
      </c>
      <c r="C6" s="72">
        <v>2.67207317073171</v>
      </c>
      <c r="D6" s="73">
        <v>2.635</v>
      </c>
      <c r="E6" s="73">
        <v>2.738</v>
      </c>
      <c r="F6" s="72">
        <v>2.67272727272727</v>
      </c>
      <c r="G6" s="72"/>
      <c r="H6" s="72">
        <v>2.646</v>
      </c>
      <c r="I6" s="72">
        <v>2.75</v>
      </c>
      <c r="J6" s="72">
        <v>2.68</v>
      </c>
      <c r="K6" s="72"/>
      <c r="L6" s="26">
        <v>2.7</v>
      </c>
      <c r="M6" s="78">
        <f t="shared" si="0"/>
        <v>2.68325283321015</v>
      </c>
      <c r="N6" s="78">
        <f t="shared" si="1"/>
        <v>0.114999999999999</v>
      </c>
      <c r="O6" s="83">
        <v>2.5</v>
      </c>
      <c r="P6" s="84">
        <v>2.9</v>
      </c>
      <c r="Q6" s="50">
        <f t="shared" si="2"/>
        <v>102.183964644671</v>
      </c>
    </row>
    <row r="7" ht="15.95" customHeight="1" spans="1:17">
      <c r="A7" s="21">
        <v>3</v>
      </c>
      <c r="B7" s="72">
        <v>2.66666666666667</v>
      </c>
      <c r="C7" s="72">
        <v>2.64041666666667</v>
      </c>
      <c r="D7" s="73">
        <v>2.59047619047619</v>
      </c>
      <c r="E7" s="73">
        <v>2.744</v>
      </c>
      <c r="F7" s="72">
        <v>2.6</v>
      </c>
      <c r="G7" s="72"/>
      <c r="H7" s="72">
        <v>2.604</v>
      </c>
      <c r="I7" s="72">
        <v>2.64</v>
      </c>
      <c r="J7" s="72">
        <v>2.76</v>
      </c>
      <c r="K7" s="72"/>
      <c r="L7" s="26">
        <v>2.7</v>
      </c>
      <c r="M7" s="78">
        <f t="shared" si="0"/>
        <v>2.65569494047619</v>
      </c>
      <c r="N7" s="78">
        <f t="shared" si="1"/>
        <v>0.169523809523808</v>
      </c>
      <c r="O7" s="83">
        <v>2.5</v>
      </c>
      <c r="P7" s="84">
        <v>2.9</v>
      </c>
      <c r="Q7" s="50">
        <f t="shared" si="2"/>
        <v>101.134501581797</v>
      </c>
    </row>
    <row r="8" ht="15.95" customHeight="1" spans="1:17">
      <c r="A8" s="21">
        <v>4</v>
      </c>
      <c r="B8" s="72">
        <v>2.66818181818182</v>
      </c>
      <c r="C8" s="72">
        <v>2.65679012345679</v>
      </c>
      <c r="D8" s="73">
        <v>2.68571428571429</v>
      </c>
      <c r="E8" s="75">
        <v>2.755</v>
      </c>
      <c r="F8" s="76"/>
      <c r="G8" s="72"/>
      <c r="H8" s="72">
        <v>2.629</v>
      </c>
      <c r="I8" s="72">
        <v>2.63</v>
      </c>
      <c r="J8" s="72">
        <v>2.73</v>
      </c>
      <c r="K8" s="72"/>
      <c r="L8" s="26">
        <v>2.7</v>
      </c>
      <c r="M8" s="78">
        <f t="shared" si="0"/>
        <v>2.67924088962184</v>
      </c>
      <c r="N8" s="78">
        <f t="shared" si="1"/>
        <v>0.126</v>
      </c>
      <c r="O8" s="83">
        <v>2.5</v>
      </c>
      <c r="P8" s="84">
        <v>2.9</v>
      </c>
      <c r="Q8" s="50">
        <f t="shared" si="2"/>
        <v>102.031181315158</v>
      </c>
    </row>
    <row r="9" ht="15.95" customHeight="1" spans="1:17">
      <c r="A9" s="21">
        <v>5</v>
      </c>
      <c r="B9" s="77"/>
      <c r="C9" s="77"/>
      <c r="D9" s="78"/>
      <c r="E9" s="78"/>
      <c r="F9" s="77"/>
      <c r="G9" s="77"/>
      <c r="H9" s="77"/>
      <c r="I9" s="77"/>
      <c r="J9" s="77"/>
      <c r="K9" s="77"/>
      <c r="L9" s="26">
        <v>2.7</v>
      </c>
      <c r="M9" s="78"/>
      <c r="N9" s="78">
        <f t="shared" si="1"/>
        <v>0</v>
      </c>
      <c r="O9" s="83">
        <v>2.5</v>
      </c>
      <c r="P9" s="84">
        <v>2.9</v>
      </c>
      <c r="Q9" s="50">
        <f t="shared" si="2"/>
        <v>0</v>
      </c>
    </row>
    <row r="10" ht="15.95" customHeight="1" spans="1:17">
      <c r="A10" s="21">
        <v>6</v>
      </c>
      <c r="B10" s="77"/>
      <c r="C10" s="77"/>
      <c r="D10" s="78"/>
      <c r="E10" s="78"/>
      <c r="F10" s="77"/>
      <c r="G10" s="77"/>
      <c r="H10" s="77"/>
      <c r="I10" s="77"/>
      <c r="J10" s="77"/>
      <c r="K10" s="77"/>
      <c r="L10" s="26">
        <v>2.7</v>
      </c>
      <c r="M10" s="78"/>
      <c r="N10" s="78">
        <f t="shared" si="1"/>
        <v>0</v>
      </c>
      <c r="O10" s="83">
        <v>2.5</v>
      </c>
      <c r="P10" s="84">
        <v>2.9</v>
      </c>
      <c r="Q10" s="50">
        <f t="shared" si="2"/>
        <v>0</v>
      </c>
    </row>
    <row r="11" ht="15.95" customHeight="1" spans="1:17">
      <c r="A11" s="21">
        <v>7</v>
      </c>
      <c r="B11" s="77"/>
      <c r="C11" s="77"/>
      <c r="D11" s="78"/>
      <c r="E11" s="78"/>
      <c r="F11" s="77"/>
      <c r="G11" s="77"/>
      <c r="H11" s="77"/>
      <c r="I11" s="77"/>
      <c r="J11" s="77"/>
      <c r="K11" s="77"/>
      <c r="L11" s="26">
        <v>2.7</v>
      </c>
      <c r="M11" s="78"/>
      <c r="N11" s="78">
        <f t="shared" si="1"/>
        <v>0</v>
      </c>
      <c r="O11" s="83">
        <v>2.5</v>
      </c>
      <c r="P11" s="84">
        <v>2.9</v>
      </c>
      <c r="Q11" s="50">
        <f t="shared" si="2"/>
        <v>0</v>
      </c>
    </row>
    <row r="12" ht="15.95" customHeight="1" spans="1:17">
      <c r="A12" s="21">
        <v>8</v>
      </c>
      <c r="B12" s="77"/>
      <c r="C12" s="77"/>
      <c r="D12" s="78"/>
      <c r="E12" s="79"/>
      <c r="F12" s="77"/>
      <c r="G12" s="77"/>
      <c r="H12" s="77"/>
      <c r="I12" s="77"/>
      <c r="J12" s="77"/>
      <c r="K12" s="77"/>
      <c r="L12" s="26">
        <v>2.7</v>
      </c>
      <c r="M12" s="78"/>
      <c r="N12" s="78">
        <f t="shared" si="1"/>
        <v>0</v>
      </c>
      <c r="O12" s="83">
        <v>2.5</v>
      </c>
      <c r="P12" s="84">
        <v>2.9</v>
      </c>
      <c r="Q12" s="50">
        <f t="shared" si="2"/>
        <v>0</v>
      </c>
    </row>
    <row r="13" ht="15.95" customHeight="1" spans="1:17">
      <c r="A13" s="21">
        <v>9</v>
      </c>
      <c r="B13" s="77"/>
      <c r="C13" s="77"/>
      <c r="D13" s="78"/>
      <c r="E13" s="79"/>
      <c r="F13" s="77"/>
      <c r="G13" s="77"/>
      <c r="H13" s="77"/>
      <c r="I13" s="77"/>
      <c r="J13" s="77"/>
      <c r="K13" s="77"/>
      <c r="L13" s="26">
        <v>2.7</v>
      </c>
      <c r="M13" s="78"/>
      <c r="N13" s="78">
        <f t="shared" si="1"/>
        <v>0</v>
      </c>
      <c r="O13" s="83">
        <v>2.5</v>
      </c>
      <c r="P13" s="84">
        <v>2.9</v>
      </c>
      <c r="Q13" s="50">
        <f t="shared" si="2"/>
        <v>0</v>
      </c>
    </row>
    <row r="14" ht="15.95" customHeight="1" spans="1:17">
      <c r="A14" s="21">
        <v>10</v>
      </c>
      <c r="B14" s="77"/>
      <c r="C14" s="77"/>
      <c r="D14" s="78"/>
      <c r="E14" s="78"/>
      <c r="F14" s="77"/>
      <c r="G14" s="77"/>
      <c r="H14" s="77"/>
      <c r="I14" s="77"/>
      <c r="J14" s="77"/>
      <c r="K14" s="77"/>
      <c r="L14" s="26">
        <v>2.7</v>
      </c>
      <c r="M14" s="78"/>
      <c r="N14" s="78">
        <f t="shared" si="1"/>
        <v>0</v>
      </c>
      <c r="O14" s="83">
        <v>2.5</v>
      </c>
      <c r="P14" s="84">
        <v>2.9</v>
      </c>
      <c r="Q14" s="50">
        <f t="shared" si="2"/>
        <v>0</v>
      </c>
    </row>
    <row r="15" ht="15.95" customHeight="1" spans="1:18">
      <c r="A15" s="21">
        <v>11</v>
      </c>
      <c r="B15" s="77"/>
      <c r="C15" s="77"/>
      <c r="D15" s="78"/>
      <c r="E15" s="78"/>
      <c r="F15" s="77"/>
      <c r="G15" s="77"/>
      <c r="H15" s="77"/>
      <c r="I15" s="77"/>
      <c r="J15" s="77"/>
      <c r="K15" s="77"/>
      <c r="L15" s="26">
        <v>2.7</v>
      </c>
      <c r="M15" s="78"/>
      <c r="N15" s="78">
        <f t="shared" si="1"/>
        <v>0</v>
      </c>
      <c r="O15" s="83">
        <v>2.5</v>
      </c>
      <c r="P15" s="84">
        <v>2.9</v>
      </c>
      <c r="Q15" s="50">
        <f t="shared" si="2"/>
        <v>0</v>
      </c>
      <c r="R15" s="51"/>
    </row>
    <row r="16" ht="15.95" customHeight="1" spans="1:18">
      <c r="A16" s="21">
        <v>12</v>
      </c>
      <c r="B16" s="77"/>
      <c r="C16" s="77"/>
      <c r="D16" s="80"/>
      <c r="E16" s="79"/>
      <c r="F16" s="77"/>
      <c r="G16" s="77"/>
      <c r="H16" s="77"/>
      <c r="I16" s="77"/>
      <c r="J16" s="77"/>
      <c r="K16" s="77"/>
      <c r="L16" s="26">
        <v>2.7</v>
      </c>
      <c r="M16" s="78"/>
      <c r="N16" s="78">
        <f t="shared" si="1"/>
        <v>0</v>
      </c>
      <c r="O16" s="83">
        <v>2.5</v>
      </c>
      <c r="P16" s="84">
        <v>2.9</v>
      </c>
      <c r="Q16" s="50">
        <f t="shared" si="2"/>
        <v>0</v>
      </c>
      <c r="R16" s="51"/>
    </row>
    <row r="17" ht="15.95" customHeight="1" spans="1:18">
      <c r="A17" s="21">
        <v>1</v>
      </c>
      <c r="B17" s="77"/>
      <c r="C17" s="77"/>
      <c r="D17" s="80"/>
      <c r="E17" s="78"/>
      <c r="F17" s="77"/>
      <c r="G17" s="77"/>
      <c r="H17" s="77"/>
      <c r="I17" s="77"/>
      <c r="J17" s="77"/>
      <c r="K17" s="77"/>
      <c r="L17" s="26">
        <v>2.7</v>
      </c>
      <c r="M17" s="78"/>
      <c r="N17" s="78">
        <f t="shared" si="1"/>
        <v>0</v>
      </c>
      <c r="O17" s="83">
        <v>2.5</v>
      </c>
      <c r="P17" s="84">
        <v>2.9</v>
      </c>
      <c r="Q17" s="50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6">
        <v>2.7</v>
      </c>
      <c r="M18" s="78"/>
      <c r="N18" s="78">
        <f t="shared" si="1"/>
        <v>0</v>
      </c>
      <c r="O18" s="83">
        <v>2.5</v>
      </c>
      <c r="P18" s="84">
        <v>2.9</v>
      </c>
      <c r="Q18" s="50">
        <f t="shared" si="2"/>
        <v>0</v>
      </c>
      <c r="R18" s="51"/>
    </row>
    <row r="19" ht="15.95" customHeight="1" spans="1:18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6">
        <v>2.7</v>
      </c>
      <c r="M19" s="78"/>
      <c r="N19" s="78">
        <f t="shared" si="1"/>
        <v>0</v>
      </c>
      <c r="O19" s="83">
        <v>2.5</v>
      </c>
      <c r="P19" s="84">
        <v>2.9</v>
      </c>
      <c r="Q19" s="50">
        <f t="shared" si="2"/>
        <v>0</v>
      </c>
      <c r="R19" s="51"/>
    </row>
    <row r="20" ht="15.95" customHeight="1" spans="1:18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26">
        <v>2.7</v>
      </c>
      <c r="M20" s="78"/>
      <c r="N20" s="78">
        <f t="shared" si="1"/>
        <v>0</v>
      </c>
      <c r="O20" s="83">
        <v>2.5</v>
      </c>
      <c r="P20" s="84">
        <v>2.9</v>
      </c>
      <c r="Q20" s="50">
        <f t="shared" si="2"/>
        <v>0</v>
      </c>
      <c r="R20" s="51"/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R20"/>
  <sheetViews>
    <sheetView zoomScale="76" zoomScaleNormal="76" workbookViewId="0">
      <selection activeCell="F8" sqref="F8"/>
    </sheetView>
  </sheetViews>
  <sheetFormatPr defaultColWidth="9" defaultRowHeight="15"/>
  <cols>
    <col min="1" max="1" width="3.75" style="11" customWidth="1"/>
    <col min="2" max="2" width="8.37962962962963" style="11" customWidth="1"/>
    <col min="3" max="3" width="9" style="11"/>
    <col min="4" max="5" width="8.75" style="11" customWidth="1"/>
    <col min="6" max="6" width="9.5" style="11" customWidth="1"/>
    <col min="7" max="8" width="8.75" style="11" customWidth="1"/>
    <col min="9" max="9" width="10.6296296296296" style="11" customWidth="1"/>
    <col min="10" max="10" width="8.62962962962963" style="11" customWidth="1"/>
    <col min="11" max="11" width="9.37962962962963" style="11" customWidth="1"/>
    <col min="12" max="12" width="6.87962962962963" style="12" customWidth="1"/>
    <col min="13" max="13" width="9.75" style="12" customWidth="1"/>
    <col min="14" max="14" width="7.87962962962963" style="70" customWidth="1"/>
    <col min="15" max="16" width="2.62962962962963" style="12" customWidth="1"/>
    <col min="17" max="17" width="11.8796296296296" style="11" customWidth="1"/>
    <col min="18" max="16384" width="9" style="11"/>
  </cols>
  <sheetData>
    <row r="1" ht="20.1" customHeight="1" spans="6:6">
      <c r="F1" s="13" t="s">
        <v>61</v>
      </c>
    </row>
    <row r="2" ht="15.95" customHeight="1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82" t="s">
        <v>80</v>
      </c>
      <c r="O2" s="48" t="s">
        <v>81</v>
      </c>
      <c r="P2" s="49" t="s">
        <v>82</v>
      </c>
      <c r="Q2" s="47" t="s">
        <v>83</v>
      </c>
    </row>
    <row r="3" ht="15.95" customHeight="1" spans="1:17">
      <c r="A3" s="21">
        <v>11</v>
      </c>
      <c r="B3" s="71"/>
      <c r="C3" s="72">
        <v>5.96240740740741</v>
      </c>
      <c r="D3" s="73">
        <v>5.95</v>
      </c>
      <c r="E3" s="74"/>
      <c r="F3" s="71"/>
      <c r="G3" s="71"/>
      <c r="H3" s="71"/>
      <c r="I3" s="71"/>
      <c r="J3" s="71"/>
      <c r="K3" s="71"/>
      <c r="L3" s="26">
        <v>5.9</v>
      </c>
      <c r="M3" s="78">
        <f t="shared" ref="M3:M8" si="0">AVERAGE(B3:K3)</f>
        <v>5.9562037037037</v>
      </c>
      <c r="N3" s="78">
        <f t="shared" ref="N3:N20" si="1">MAX(B3:K3)-MIN(B3:K3)</f>
        <v>0.012407407407407</v>
      </c>
      <c r="O3" s="83">
        <v>5.7</v>
      </c>
      <c r="P3" s="84">
        <v>6.1</v>
      </c>
      <c r="Q3" s="85">
        <f>M3/M3*100</f>
        <v>100</v>
      </c>
    </row>
    <row r="4" ht="15.95" customHeight="1" spans="1:17">
      <c r="A4" s="21">
        <v>12</v>
      </c>
      <c r="B4" s="72">
        <v>5.95</v>
      </c>
      <c r="C4" s="72">
        <v>5.9592</v>
      </c>
      <c r="D4" s="73">
        <v>5.92857142857143</v>
      </c>
      <c r="E4" s="73">
        <v>6.026</v>
      </c>
      <c r="F4" s="72"/>
      <c r="G4" s="72">
        <v>5.93588235294118</v>
      </c>
      <c r="H4" s="72">
        <v>5.986</v>
      </c>
      <c r="I4" s="72"/>
      <c r="J4" s="72">
        <v>6.05</v>
      </c>
      <c r="K4" s="72"/>
      <c r="L4" s="26">
        <v>5.9</v>
      </c>
      <c r="M4" s="78">
        <f t="shared" si="0"/>
        <v>5.97652196878752</v>
      </c>
      <c r="N4" s="78">
        <f t="shared" si="1"/>
        <v>0.121428571428571</v>
      </c>
      <c r="O4" s="83">
        <v>5.7</v>
      </c>
      <c r="P4" s="84">
        <v>6.1</v>
      </c>
      <c r="Q4" s="85">
        <f t="shared" ref="Q4:Q20" si="2">M4/M$3*100</f>
        <v>100.341127773571</v>
      </c>
    </row>
    <row r="5" ht="15.95" customHeight="1" spans="1:17">
      <c r="A5" s="21">
        <v>1</v>
      </c>
      <c r="B5" s="72">
        <v>5.965</v>
      </c>
      <c r="C5" s="72">
        <v>5.97654320987654</v>
      </c>
      <c r="D5" s="73">
        <v>5.97</v>
      </c>
      <c r="E5" s="73">
        <v>6.038</v>
      </c>
      <c r="F5" s="72">
        <v>5.8</v>
      </c>
      <c r="G5" s="72">
        <v>5.92857142857143</v>
      </c>
      <c r="H5" s="72">
        <v>5.976</v>
      </c>
      <c r="I5" s="72">
        <v>5.98</v>
      </c>
      <c r="J5" s="72">
        <v>6.03</v>
      </c>
      <c r="K5" s="72">
        <v>6.02142857142857</v>
      </c>
      <c r="L5" s="26">
        <v>5.9</v>
      </c>
      <c r="M5" s="78">
        <f t="shared" si="0"/>
        <v>5.96855432098765</v>
      </c>
      <c r="N5" s="78">
        <f t="shared" si="1"/>
        <v>0.238</v>
      </c>
      <c r="O5" s="83">
        <v>5.7</v>
      </c>
      <c r="P5" s="84">
        <v>6.1</v>
      </c>
      <c r="Q5" s="85">
        <f t="shared" si="2"/>
        <v>100.207357200968</v>
      </c>
    </row>
    <row r="6" ht="15.95" customHeight="1" spans="1:17">
      <c r="A6" s="21">
        <v>2</v>
      </c>
      <c r="B6" s="72">
        <v>5.95</v>
      </c>
      <c r="C6" s="72">
        <v>6.01068965517242</v>
      </c>
      <c r="D6" s="73">
        <v>5.96315789473684</v>
      </c>
      <c r="E6" s="73">
        <v>6.043</v>
      </c>
      <c r="F6" s="72">
        <v>5.9</v>
      </c>
      <c r="G6" s="72">
        <v>5.90083333333333</v>
      </c>
      <c r="H6" s="72">
        <v>5.991</v>
      </c>
      <c r="I6" s="72">
        <v>5.95</v>
      </c>
      <c r="J6" s="72">
        <v>5.97</v>
      </c>
      <c r="K6" s="72">
        <v>5.98461538461538</v>
      </c>
      <c r="L6" s="26">
        <v>5.9</v>
      </c>
      <c r="M6" s="78">
        <f t="shared" si="0"/>
        <v>5.9663296267858</v>
      </c>
      <c r="N6" s="78">
        <f t="shared" si="1"/>
        <v>0.143</v>
      </c>
      <c r="O6" s="83">
        <v>5.7</v>
      </c>
      <c r="P6" s="84">
        <v>6.1</v>
      </c>
      <c r="Q6" s="85">
        <f t="shared" si="2"/>
        <v>100.170006325939</v>
      </c>
    </row>
    <row r="7" ht="15.95" customHeight="1" spans="1:17">
      <c r="A7" s="21">
        <v>3</v>
      </c>
      <c r="B7" s="72">
        <v>5.95555555555556</v>
      </c>
      <c r="C7" s="72">
        <v>5.99255319148936</v>
      </c>
      <c r="D7" s="73">
        <v>5.88571428571429</v>
      </c>
      <c r="E7" s="73">
        <v>6.062</v>
      </c>
      <c r="F7" s="72">
        <v>5.87692307692308</v>
      </c>
      <c r="G7" s="72">
        <v>5.87375</v>
      </c>
      <c r="H7" s="72">
        <v>5.974</v>
      </c>
      <c r="I7" s="72">
        <v>5.94</v>
      </c>
      <c r="J7" s="72">
        <v>5.92</v>
      </c>
      <c r="K7" s="72">
        <v>6</v>
      </c>
      <c r="L7" s="26">
        <v>5.9</v>
      </c>
      <c r="M7" s="78">
        <f t="shared" si="0"/>
        <v>5.94804961096823</v>
      </c>
      <c r="N7" s="78">
        <f t="shared" si="1"/>
        <v>0.188249999999999</v>
      </c>
      <c r="O7" s="83">
        <v>5.7</v>
      </c>
      <c r="P7" s="84">
        <v>6.1</v>
      </c>
      <c r="Q7" s="85">
        <f t="shared" si="2"/>
        <v>99.8630991628039</v>
      </c>
    </row>
    <row r="8" ht="15.95" customHeight="1" spans="1:17">
      <c r="A8" s="21">
        <v>4</v>
      </c>
      <c r="B8" s="72">
        <v>5.93181818181818</v>
      </c>
      <c r="C8" s="72">
        <v>6.01581395348837</v>
      </c>
      <c r="D8" s="73">
        <v>5.89047619047619</v>
      </c>
      <c r="E8" s="75">
        <v>6.063</v>
      </c>
      <c r="F8" s="76"/>
      <c r="G8" s="72">
        <v>5.865</v>
      </c>
      <c r="H8" s="72">
        <v>5.954</v>
      </c>
      <c r="I8" s="72">
        <v>5.98</v>
      </c>
      <c r="J8" s="72">
        <v>5.87</v>
      </c>
      <c r="K8" s="72">
        <v>5.96428571428571</v>
      </c>
      <c r="L8" s="26">
        <v>5.9</v>
      </c>
      <c r="M8" s="78">
        <f t="shared" si="0"/>
        <v>5.94826600445205</v>
      </c>
      <c r="N8" s="78">
        <f t="shared" si="1"/>
        <v>0.197999999999999</v>
      </c>
      <c r="O8" s="83">
        <v>5.7</v>
      </c>
      <c r="P8" s="84">
        <v>6.1</v>
      </c>
      <c r="Q8" s="85">
        <f t="shared" si="2"/>
        <v>99.8667322400891</v>
      </c>
    </row>
    <row r="9" ht="15.95" customHeight="1" spans="1:17">
      <c r="A9" s="21">
        <v>5</v>
      </c>
      <c r="B9" s="77"/>
      <c r="C9" s="77"/>
      <c r="D9" s="78"/>
      <c r="E9" s="78"/>
      <c r="F9" s="77"/>
      <c r="G9" s="77"/>
      <c r="H9" s="77"/>
      <c r="I9" s="77"/>
      <c r="J9" s="77"/>
      <c r="K9" s="77"/>
      <c r="L9" s="26">
        <v>5.9</v>
      </c>
      <c r="M9" s="78"/>
      <c r="N9" s="78">
        <f t="shared" si="1"/>
        <v>0</v>
      </c>
      <c r="O9" s="83">
        <v>5.7</v>
      </c>
      <c r="P9" s="84">
        <v>6.1</v>
      </c>
      <c r="Q9" s="85">
        <f t="shared" si="2"/>
        <v>0</v>
      </c>
    </row>
    <row r="10" ht="15.95" customHeight="1" spans="1:17">
      <c r="A10" s="21">
        <v>6</v>
      </c>
      <c r="B10" s="77"/>
      <c r="C10" s="77"/>
      <c r="D10" s="78"/>
      <c r="E10" s="78"/>
      <c r="F10" s="77"/>
      <c r="G10" s="77"/>
      <c r="H10" s="77"/>
      <c r="I10" s="77"/>
      <c r="J10" s="77"/>
      <c r="K10" s="77"/>
      <c r="L10" s="26">
        <v>5.9</v>
      </c>
      <c r="M10" s="78"/>
      <c r="N10" s="78">
        <f t="shared" si="1"/>
        <v>0</v>
      </c>
      <c r="O10" s="83">
        <v>5.7</v>
      </c>
      <c r="P10" s="84">
        <v>6.1</v>
      </c>
      <c r="Q10" s="85">
        <f t="shared" si="2"/>
        <v>0</v>
      </c>
    </row>
    <row r="11" ht="15.95" customHeight="1" spans="1:17">
      <c r="A11" s="21">
        <v>7</v>
      </c>
      <c r="B11" s="77"/>
      <c r="C11" s="77"/>
      <c r="D11" s="78"/>
      <c r="E11" s="78"/>
      <c r="F11" s="77"/>
      <c r="G11" s="77"/>
      <c r="H11" s="77"/>
      <c r="I11" s="77"/>
      <c r="J11" s="77"/>
      <c r="K11" s="77"/>
      <c r="L11" s="26">
        <v>5.9</v>
      </c>
      <c r="M11" s="78"/>
      <c r="N11" s="78">
        <f t="shared" si="1"/>
        <v>0</v>
      </c>
      <c r="O11" s="83">
        <v>5.7</v>
      </c>
      <c r="P11" s="84">
        <v>6.1</v>
      </c>
      <c r="Q11" s="85">
        <f t="shared" si="2"/>
        <v>0</v>
      </c>
    </row>
    <row r="12" ht="15.95" customHeight="1" spans="1:17">
      <c r="A12" s="21">
        <v>8</v>
      </c>
      <c r="B12" s="77"/>
      <c r="C12" s="77"/>
      <c r="D12" s="78"/>
      <c r="E12" s="78"/>
      <c r="F12" s="77"/>
      <c r="G12" s="77"/>
      <c r="H12" s="77"/>
      <c r="I12" s="77"/>
      <c r="J12" s="77"/>
      <c r="K12" s="77"/>
      <c r="L12" s="26">
        <v>5.9</v>
      </c>
      <c r="M12" s="78"/>
      <c r="N12" s="78">
        <f t="shared" si="1"/>
        <v>0</v>
      </c>
      <c r="O12" s="83">
        <v>5.7</v>
      </c>
      <c r="P12" s="84">
        <v>6.1</v>
      </c>
      <c r="Q12" s="85">
        <f t="shared" si="2"/>
        <v>0</v>
      </c>
    </row>
    <row r="13" ht="15.95" customHeight="1" spans="1:17">
      <c r="A13" s="21">
        <v>9</v>
      </c>
      <c r="B13" s="77"/>
      <c r="C13" s="77"/>
      <c r="D13" s="78"/>
      <c r="E13" s="78"/>
      <c r="F13" s="77"/>
      <c r="G13" s="77"/>
      <c r="H13" s="77"/>
      <c r="I13" s="77"/>
      <c r="J13" s="77"/>
      <c r="K13" s="77"/>
      <c r="L13" s="26">
        <v>5.9</v>
      </c>
      <c r="M13" s="78"/>
      <c r="N13" s="78">
        <f t="shared" si="1"/>
        <v>0</v>
      </c>
      <c r="O13" s="83">
        <v>5.7</v>
      </c>
      <c r="P13" s="84">
        <v>6.1</v>
      </c>
      <c r="Q13" s="85">
        <f t="shared" si="2"/>
        <v>0</v>
      </c>
    </row>
    <row r="14" ht="15.95" customHeight="1" spans="1:17">
      <c r="A14" s="21">
        <v>10</v>
      </c>
      <c r="B14" s="77"/>
      <c r="C14" s="77"/>
      <c r="D14" s="78"/>
      <c r="E14" s="78"/>
      <c r="F14" s="77"/>
      <c r="G14" s="79"/>
      <c r="H14" s="77"/>
      <c r="I14" s="77"/>
      <c r="J14" s="77"/>
      <c r="K14" s="77"/>
      <c r="L14" s="26">
        <v>5.9</v>
      </c>
      <c r="M14" s="78"/>
      <c r="N14" s="78">
        <f t="shared" si="1"/>
        <v>0</v>
      </c>
      <c r="O14" s="83">
        <v>5.7</v>
      </c>
      <c r="P14" s="84">
        <v>6.1</v>
      </c>
      <c r="Q14" s="85">
        <f t="shared" si="2"/>
        <v>0</v>
      </c>
    </row>
    <row r="15" ht="15.95" customHeight="1" spans="1:18">
      <c r="A15" s="21">
        <v>11</v>
      </c>
      <c r="B15" s="77"/>
      <c r="C15" s="77"/>
      <c r="D15" s="78"/>
      <c r="E15" s="78"/>
      <c r="F15" s="77"/>
      <c r="G15" s="77"/>
      <c r="H15" s="77"/>
      <c r="I15" s="77"/>
      <c r="J15" s="77"/>
      <c r="K15" s="77"/>
      <c r="L15" s="26">
        <v>5.9</v>
      </c>
      <c r="M15" s="78"/>
      <c r="N15" s="78">
        <f t="shared" si="1"/>
        <v>0</v>
      </c>
      <c r="O15" s="83">
        <v>5.7</v>
      </c>
      <c r="P15" s="84">
        <v>6.1</v>
      </c>
      <c r="Q15" s="85">
        <f t="shared" si="2"/>
        <v>0</v>
      </c>
      <c r="R15" s="51"/>
    </row>
    <row r="16" ht="15.95" customHeight="1" spans="1:18">
      <c r="A16" s="21">
        <v>12</v>
      </c>
      <c r="B16" s="77"/>
      <c r="C16" s="77"/>
      <c r="D16" s="80"/>
      <c r="E16" s="78"/>
      <c r="F16" s="77"/>
      <c r="G16" s="77"/>
      <c r="H16" s="77"/>
      <c r="I16" s="77"/>
      <c r="J16" s="77"/>
      <c r="K16" s="77"/>
      <c r="L16" s="26">
        <v>5.9</v>
      </c>
      <c r="M16" s="78"/>
      <c r="N16" s="78">
        <f t="shared" si="1"/>
        <v>0</v>
      </c>
      <c r="O16" s="83">
        <v>5.7</v>
      </c>
      <c r="P16" s="84">
        <v>6.1</v>
      </c>
      <c r="Q16" s="85">
        <f t="shared" si="2"/>
        <v>0</v>
      </c>
      <c r="R16" s="51"/>
    </row>
    <row r="17" ht="15.95" customHeight="1" spans="1:18">
      <c r="A17" s="21">
        <v>1</v>
      </c>
      <c r="B17" s="77"/>
      <c r="C17" s="77"/>
      <c r="D17" s="80"/>
      <c r="E17" s="78"/>
      <c r="F17" s="77"/>
      <c r="G17" s="77"/>
      <c r="H17" s="77"/>
      <c r="I17" s="77"/>
      <c r="J17" s="77"/>
      <c r="K17" s="77"/>
      <c r="L17" s="26">
        <v>5.9</v>
      </c>
      <c r="M17" s="78"/>
      <c r="N17" s="78">
        <f t="shared" si="1"/>
        <v>0</v>
      </c>
      <c r="O17" s="83">
        <v>5.7</v>
      </c>
      <c r="P17" s="84">
        <v>6.1</v>
      </c>
      <c r="Q17" s="85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6">
        <v>5.9</v>
      </c>
      <c r="M18" s="78"/>
      <c r="N18" s="78">
        <f t="shared" si="1"/>
        <v>0</v>
      </c>
      <c r="O18" s="83">
        <v>5.7</v>
      </c>
      <c r="P18" s="84">
        <v>6.1</v>
      </c>
      <c r="Q18" s="85">
        <f t="shared" si="2"/>
        <v>0</v>
      </c>
      <c r="R18" s="51"/>
    </row>
    <row r="19" ht="15.95" customHeight="1" spans="1:18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6">
        <v>5.9</v>
      </c>
      <c r="M19" s="78"/>
      <c r="N19" s="78">
        <f t="shared" si="1"/>
        <v>0</v>
      </c>
      <c r="O19" s="83">
        <v>5.7</v>
      </c>
      <c r="P19" s="84">
        <v>6.1</v>
      </c>
      <c r="Q19" s="85">
        <f t="shared" si="2"/>
        <v>0</v>
      </c>
      <c r="R19" s="51"/>
    </row>
    <row r="20" ht="15.95" customHeight="1" spans="1:18">
      <c r="A20" s="21">
        <v>4</v>
      </c>
      <c r="B20" s="28"/>
      <c r="C20" s="81"/>
      <c r="D20" s="81"/>
      <c r="E20" s="81"/>
      <c r="F20" s="81"/>
      <c r="G20" s="81"/>
      <c r="H20" s="81"/>
      <c r="I20" s="81"/>
      <c r="J20" s="81"/>
      <c r="K20" s="81"/>
      <c r="L20" s="26">
        <v>5.9</v>
      </c>
      <c r="M20" s="78"/>
      <c r="N20" s="78">
        <f t="shared" si="1"/>
        <v>0</v>
      </c>
      <c r="O20" s="83">
        <v>5.7</v>
      </c>
      <c r="P20" s="84">
        <v>6.1</v>
      </c>
      <c r="Q20" s="85">
        <f t="shared" si="2"/>
        <v>0</v>
      </c>
      <c r="R20" s="51"/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R20"/>
  <sheetViews>
    <sheetView zoomScale="76" zoomScaleNormal="76" workbookViewId="0">
      <selection activeCell="F8" sqref="F8"/>
    </sheetView>
  </sheetViews>
  <sheetFormatPr defaultColWidth="9" defaultRowHeight="13.2"/>
  <cols>
    <col min="1" max="1" width="3.75" style="11" customWidth="1"/>
    <col min="2" max="11" width="11.75" style="11" customWidth="1"/>
    <col min="12" max="12" width="8.5" style="12" customWidth="1"/>
    <col min="13" max="13" width="11.5" style="12" customWidth="1"/>
    <col min="14" max="14" width="7.87962962962963" style="12" customWidth="1"/>
    <col min="15" max="16" width="2.62962962962963" style="12" customWidth="1"/>
    <col min="17" max="17" width="10.1296296296296" style="11" customWidth="1"/>
    <col min="18" max="16384" width="9" style="11"/>
  </cols>
  <sheetData>
    <row r="1" ht="20.1" customHeight="1" spans="6:6">
      <c r="F1" s="13" t="s">
        <v>62</v>
      </c>
    </row>
    <row r="2" ht="16.2" spans="1:17">
      <c r="A2" s="14" t="s">
        <v>68</v>
      </c>
      <c r="B2" s="53" t="s">
        <v>69</v>
      </c>
      <c r="C2" s="53" t="s">
        <v>70</v>
      </c>
      <c r="D2" s="54" t="s">
        <v>71</v>
      </c>
      <c r="E2" s="53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107</v>
      </c>
      <c r="N2" s="66" t="s">
        <v>80</v>
      </c>
      <c r="O2" s="48" t="s">
        <v>81</v>
      </c>
      <c r="P2" s="49" t="s">
        <v>82</v>
      </c>
      <c r="Q2" s="47" t="s">
        <v>83</v>
      </c>
    </row>
    <row r="3" ht="15.95" customHeight="1" spans="1:17">
      <c r="A3" s="21">
        <v>11</v>
      </c>
      <c r="B3" s="57"/>
      <c r="C3" s="58">
        <v>969.777358490566</v>
      </c>
      <c r="D3" s="59">
        <v>995.146153846154</v>
      </c>
      <c r="E3" s="60"/>
      <c r="F3" s="57"/>
      <c r="G3" s="57"/>
      <c r="H3" s="57"/>
      <c r="I3" s="57"/>
      <c r="J3" s="57"/>
      <c r="K3" s="57"/>
      <c r="L3" s="42">
        <v>966</v>
      </c>
      <c r="M3" s="27">
        <f t="shared" ref="M3:M8" si="0">AVERAGE(B3:K3)</f>
        <v>982.46175616836</v>
      </c>
      <c r="N3" s="27">
        <f t="shared" ref="N3:N20" si="1">MAX(B3:K3)-MIN(B3:K3)</f>
        <v>25.3687953555877</v>
      </c>
      <c r="O3" s="67">
        <v>917</v>
      </c>
      <c r="P3" s="68">
        <v>1015</v>
      </c>
      <c r="Q3" s="50">
        <f>M3/M3*100</f>
        <v>100</v>
      </c>
    </row>
    <row r="4" ht="15.95" customHeight="1" spans="1:17">
      <c r="A4" s="21">
        <v>12</v>
      </c>
      <c r="B4" s="58">
        <v>988.45</v>
      </c>
      <c r="C4" s="58">
        <v>967.394444444444</v>
      </c>
      <c r="D4" s="59">
        <v>1000.31333333333</v>
      </c>
      <c r="E4" s="61"/>
      <c r="F4" s="58"/>
      <c r="G4" s="58">
        <v>971.715647058824</v>
      </c>
      <c r="H4" s="58"/>
      <c r="I4" s="58"/>
      <c r="J4" s="58">
        <v>978.68</v>
      </c>
      <c r="K4" s="58"/>
      <c r="L4" s="42">
        <v>966</v>
      </c>
      <c r="M4" s="27">
        <f t="shared" si="0"/>
        <v>981.31068496732</v>
      </c>
      <c r="N4" s="69">
        <f t="shared" si="1"/>
        <v>32.9188888888891</v>
      </c>
      <c r="O4" s="67">
        <v>917</v>
      </c>
      <c r="P4" s="68">
        <v>1015</v>
      </c>
      <c r="Q4" s="50">
        <f t="shared" ref="Q4:Q20" si="2">M4/M$3*100</f>
        <v>99.8828380653178</v>
      </c>
    </row>
    <row r="5" ht="15.95" customHeight="1" spans="1:17">
      <c r="A5" s="21">
        <v>1</v>
      </c>
      <c r="B5" s="58">
        <v>985.35</v>
      </c>
      <c r="C5" s="58">
        <v>974.454666666667</v>
      </c>
      <c r="D5" s="59">
        <v>1006.25</v>
      </c>
      <c r="E5" s="61"/>
      <c r="F5" s="58">
        <v>950</v>
      </c>
      <c r="G5" s="58">
        <v>976.753142857143</v>
      </c>
      <c r="H5" s="58"/>
      <c r="I5" s="58">
        <v>998</v>
      </c>
      <c r="J5" s="58">
        <v>975.58</v>
      </c>
      <c r="K5" s="57"/>
      <c r="L5" s="42">
        <v>966</v>
      </c>
      <c r="M5" s="27">
        <f t="shared" si="0"/>
        <v>980.912544217687</v>
      </c>
      <c r="N5" s="69">
        <f t="shared" si="1"/>
        <v>56.2500000000001</v>
      </c>
      <c r="O5" s="67">
        <v>917</v>
      </c>
      <c r="P5" s="68">
        <v>1015</v>
      </c>
      <c r="Q5" s="50">
        <f t="shared" si="2"/>
        <v>99.842313256374</v>
      </c>
    </row>
    <row r="6" ht="15.95" customHeight="1" spans="1:17">
      <c r="A6" s="21">
        <v>2</v>
      </c>
      <c r="B6" s="58">
        <v>984.833333333333</v>
      </c>
      <c r="C6" s="58">
        <v>981.977631578948</v>
      </c>
      <c r="D6" s="59">
        <v>1023.60666666667</v>
      </c>
      <c r="E6" s="61"/>
      <c r="F6" s="58">
        <v>999.090909090909</v>
      </c>
      <c r="G6" s="58">
        <v>979.184708333333</v>
      </c>
      <c r="H6" s="58"/>
      <c r="I6" s="58">
        <v>981.43</v>
      </c>
      <c r="J6" s="58">
        <v>982.59</v>
      </c>
      <c r="K6" s="58"/>
      <c r="L6" s="42">
        <v>966</v>
      </c>
      <c r="M6" s="27">
        <f t="shared" si="0"/>
        <v>990.387607000456</v>
      </c>
      <c r="N6" s="69">
        <f t="shared" si="1"/>
        <v>44.4219583333332</v>
      </c>
      <c r="O6" s="67">
        <v>917</v>
      </c>
      <c r="P6" s="68">
        <v>1015</v>
      </c>
      <c r="Q6" s="50">
        <f t="shared" si="2"/>
        <v>100.806733776896</v>
      </c>
    </row>
    <row r="7" ht="15.95" customHeight="1" spans="1:17">
      <c r="A7" s="21">
        <v>3</v>
      </c>
      <c r="B7" s="58">
        <v>986.055555555556</v>
      </c>
      <c r="C7" s="58">
        <v>980.439130434783</v>
      </c>
      <c r="D7" s="59">
        <v>1000.91764705882</v>
      </c>
      <c r="E7" s="62"/>
      <c r="F7" s="58">
        <v>990.538461538462</v>
      </c>
      <c r="G7" s="58">
        <v>972.036833333333</v>
      </c>
      <c r="H7" s="58"/>
      <c r="I7" s="58">
        <v>1005.83</v>
      </c>
      <c r="J7" s="58">
        <v>990.76</v>
      </c>
      <c r="K7" s="58"/>
      <c r="L7" s="42">
        <v>966</v>
      </c>
      <c r="M7" s="27">
        <f t="shared" si="0"/>
        <v>989.511089702994</v>
      </c>
      <c r="N7" s="69">
        <f t="shared" si="1"/>
        <v>33.7931666666668</v>
      </c>
      <c r="O7" s="67">
        <v>917</v>
      </c>
      <c r="P7" s="68">
        <v>1015</v>
      </c>
      <c r="Q7" s="50">
        <f t="shared" si="2"/>
        <v>100.71751734766</v>
      </c>
    </row>
    <row r="8" ht="15.95" customHeight="1" spans="1:17">
      <c r="A8" s="21">
        <v>4</v>
      </c>
      <c r="B8" s="58">
        <v>984.363636363636</v>
      </c>
      <c r="C8" s="58">
        <v>980.01625</v>
      </c>
      <c r="D8" s="59">
        <v>1001.07777777778</v>
      </c>
      <c r="E8" s="61"/>
      <c r="F8" s="25"/>
      <c r="G8" s="58">
        <v>971.415958333333</v>
      </c>
      <c r="H8" s="58"/>
      <c r="I8" s="58">
        <v>1004.71</v>
      </c>
      <c r="J8" s="58">
        <v>1001.6</v>
      </c>
      <c r="K8" s="58"/>
      <c r="L8" s="42">
        <v>966</v>
      </c>
      <c r="M8" s="27">
        <f t="shared" si="0"/>
        <v>990.530603745791</v>
      </c>
      <c r="N8" s="69">
        <f t="shared" si="1"/>
        <v>33.2940416666667</v>
      </c>
      <c r="O8" s="67">
        <v>917</v>
      </c>
      <c r="P8" s="68">
        <v>1015</v>
      </c>
      <c r="Q8" s="50">
        <f t="shared" si="2"/>
        <v>100.821288719563</v>
      </c>
    </row>
    <row r="9" ht="15.95" customHeight="1" spans="1:17">
      <c r="A9" s="21">
        <v>5</v>
      </c>
      <c r="B9" s="26"/>
      <c r="C9" s="26"/>
      <c r="D9" s="27"/>
      <c r="E9" s="29"/>
      <c r="F9" s="26"/>
      <c r="G9" s="26"/>
      <c r="H9" s="26"/>
      <c r="I9" s="26"/>
      <c r="J9" s="26"/>
      <c r="K9" s="26"/>
      <c r="L9" s="42">
        <v>966</v>
      </c>
      <c r="M9" s="27"/>
      <c r="N9" s="69">
        <f t="shared" si="1"/>
        <v>0</v>
      </c>
      <c r="O9" s="67">
        <v>917</v>
      </c>
      <c r="P9" s="68">
        <v>1015</v>
      </c>
      <c r="Q9" s="50">
        <f t="shared" si="2"/>
        <v>0</v>
      </c>
    </row>
    <row r="10" ht="15.95" customHeight="1" spans="1:17">
      <c r="A10" s="21">
        <v>6</v>
      </c>
      <c r="B10" s="26"/>
      <c r="C10" s="26"/>
      <c r="D10" s="27"/>
      <c r="E10" s="29"/>
      <c r="F10" s="26"/>
      <c r="G10" s="26"/>
      <c r="H10" s="26"/>
      <c r="I10" s="26"/>
      <c r="J10" s="26"/>
      <c r="K10" s="26"/>
      <c r="L10" s="42">
        <v>966</v>
      </c>
      <c r="M10" s="27"/>
      <c r="N10" s="69">
        <f t="shared" si="1"/>
        <v>0</v>
      </c>
      <c r="O10" s="67">
        <v>917</v>
      </c>
      <c r="P10" s="68">
        <v>1015</v>
      </c>
      <c r="Q10" s="50">
        <f t="shared" si="2"/>
        <v>0</v>
      </c>
    </row>
    <row r="11" ht="15.95" customHeight="1" spans="1:17">
      <c r="A11" s="21">
        <v>7</v>
      </c>
      <c r="B11" s="26"/>
      <c r="C11" s="26"/>
      <c r="D11" s="27"/>
      <c r="E11" s="29"/>
      <c r="F11" s="26"/>
      <c r="G11" s="26"/>
      <c r="H11" s="26"/>
      <c r="I11" s="26"/>
      <c r="J11" s="26"/>
      <c r="K11" s="26"/>
      <c r="L11" s="42">
        <v>966</v>
      </c>
      <c r="M11" s="27"/>
      <c r="N11" s="69">
        <f t="shared" si="1"/>
        <v>0</v>
      </c>
      <c r="O11" s="67">
        <v>917</v>
      </c>
      <c r="P11" s="68">
        <v>1015</v>
      </c>
      <c r="Q11" s="50">
        <f t="shared" si="2"/>
        <v>0</v>
      </c>
    </row>
    <row r="12" ht="15.95" customHeight="1" spans="1:17">
      <c r="A12" s="21">
        <v>8</v>
      </c>
      <c r="B12" s="26"/>
      <c r="C12" s="26"/>
      <c r="D12" s="27"/>
      <c r="E12" s="29"/>
      <c r="F12" s="26"/>
      <c r="G12" s="26"/>
      <c r="H12" s="26"/>
      <c r="I12" s="26"/>
      <c r="J12" s="26"/>
      <c r="K12" s="26"/>
      <c r="L12" s="42">
        <v>966</v>
      </c>
      <c r="M12" s="27"/>
      <c r="N12" s="69">
        <f t="shared" si="1"/>
        <v>0</v>
      </c>
      <c r="O12" s="67">
        <v>917</v>
      </c>
      <c r="P12" s="68">
        <v>1015</v>
      </c>
      <c r="Q12" s="50">
        <f t="shared" si="2"/>
        <v>0</v>
      </c>
    </row>
    <row r="13" ht="15.95" customHeight="1" spans="1:17">
      <c r="A13" s="21">
        <v>9</v>
      </c>
      <c r="B13" s="26"/>
      <c r="C13" s="26"/>
      <c r="D13" s="27"/>
      <c r="E13" s="29"/>
      <c r="F13" s="26"/>
      <c r="G13" s="26"/>
      <c r="H13" s="26"/>
      <c r="I13" s="26"/>
      <c r="J13" s="26"/>
      <c r="K13" s="26"/>
      <c r="L13" s="42">
        <v>966</v>
      </c>
      <c r="M13" s="27"/>
      <c r="N13" s="69">
        <f t="shared" si="1"/>
        <v>0</v>
      </c>
      <c r="O13" s="67">
        <v>917</v>
      </c>
      <c r="P13" s="68">
        <v>1015</v>
      </c>
      <c r="Q13" s="50">
        <f t="shared" si="2"/>
        <v>0</v>
      </c>
    </row>
    <row r="14" ht="15.95" customHeight="1" spans="1:17">
      <c r="A14" s="21">
        <v>10</v>
      </c>
      <c r="B14" s="26"/>
      <c r="C14" s="26"/>
      <c r="D14" s="27"/>
      <c r="E14" s="29"/>
      <c r="F14" s="26"/>
      <c r="G14" s="28"/>
      <c r="H14" s="26"/>
      <c r="I14" s="26"/>
      <c r="J14" s="26"/>
      <c r="K14" s="26"/>
      <c r="L14" s="42">
        <v>966</v>
      </c>
      <c r="M14" s="27"/>
      <c r="N14" s="69">
        <f t="shared" si="1"/>
        <v>0</v>
      </c>
      <c r="O14" s="67">
        <v>917</v>
      </c>
      <c r="P14" s="68">
        <v>1015</v>
      </c>
      <c r="Q14" s="50">
        <f t="shared" si="2"/>
        <v>0</v>
      </c>
    </row>
    <row r="15" ht="15.95" customHeight="1" spans="1:18">
      <c r="A15" s="21">
        <v>11</v>
      </c>
      <c r="B15" s="26"/>
      <c r="C15" s="26"/>
      <c r="D15" s="27"/>
      <c r="E15" s="29"/>
      <c r="F15" s="26"/>
      <c r="G15" s="26"/>
      <c r="H15" s="26"/>
      <c r="I15" s="26"/>
      <c r="J15" s="26"/>
      <c r="K15" s="26"/>
      <c r="L15" s="42">
        <v>966</v>
      </c>
      <c r="M15" s="27"/>
      <c r="N15" s="69">
        <f t="shared" si="1"/>
        <v>0</v>
      </c>
      <c r="O15" s="67">
        <v>917</v>
      </c>
      <c r="P15" s="68">
        <v>1015</v>
      </c>
      <c r="Q15" s="50">
        <f t="shared" si="2"/>
        <v>0</v>
      </c>
      <c r="R15" s="51"/>
    </row>
    <row r="16" ht="15.95" customHeight="1" spans="1:18">
      <c r="A16" s="21">
        <v>12</v>
      </c>
      <c r="B16" s="26"/>
      <c r="C16" s="26"/>
      <c r="D16" s="27"/>
      <c r="E16" s="29"/>
      <c r="F16" s="26"/>
      <c r="G16" s="26"/>
      <c r="H16" s="26"/>
      <c r="I16" s="26"/>
      <c r="J16" s="26"/>
      <c r="K16" s="26"/>
      <c r="L16" s="42">
        <v>966</v>
      </c>
      <c r="M16" s="27"/>
      <c r="N16" s="69">
        <f t="shared" si="1"/>
        <v>0</v>
      </c>
      <c r="O16" s="67">
        <v>917</v>
      </c>
      <c r="P16" s="68">
        <v>1015</v>
      </c>
      <c r="Q16" s="50">
        <f t="shared" si="2"/>
        <v>0</v>
      </c>
      <c r="R16" s="51"/>
    </row>
    <row r="17" ht="15.95" customHeight="1" spans="1:18">
      <c r="A17" s="21">
        <v>1</v>
      </c>
      <c r="B17" s="26"/>
      <c r="C17" s="26"/>
      <c r="D17" s="27"/>
      <c r="E17" s="29"/>
      <c r="F17" s="26"/>
      <c r="G17" s="26"/>
      <c r="H17" s="26"/>
      <c r="I17" s="26"/>
      <c r="J17" s="26"/>
      <c r="K17" s="26"/>
      <c r="L17" s="42">
        <v>966</v>
      </c>
      <c r="M17" s="27"/>
      <c r="N17" s="69">
        <f t="shared" si="1"/>
        <v>0</v>
      </c>
      <c r="O17" s="67">
        <v>917</v>
      </c>
      <c r="P17" s="68">
        <v>1015</v>
      </c>
      <c r="Q17" s="50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2">
        <v>966</v>
      </c>
      <c r="M18" s="27"/>
      <c r="N18" s="69">
        <f t="shared" si="1"/>
        <v>0</v>
      </c>
      <c r="O18" s="67">
        <v>917</v>
      </c>
      <c r="P18" s="68">
        <v>1015</v>
      </c>
      <c r="Q18" s="50">
        <f t="shared" si="2"/>
        <v>0</v>
      </c>
      <c r="R18" s="51"/>
    </row>
    <row r="19" ht="15.95" customHeight="1" spans="1:18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2">
        <v>966</v>
      </c>
      <c r="M19" s="27"/>
      <c r="N19" s="69">
        <f t="shared" si="1"/>
        <v>0</v>
      </c>
      <c r="O19" s="67">
        <v>917</v>
      </c>
      <c r="P19" s="68">
        <v>1015</v>
      </c>
      <c r="Q19" s="50">
        <f t="shared" si="2"/>
        <v>0</v>
      </c>
      <c r="R19" s="51"/>
    </row>
    <row r="20" ht="15.95" customHeight="1" spans="1:18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42">
        <v>966</v>
      </c>
      <c r="M20" s="27"/>
      <c r="N20" s="69">
        <f t="shared" si="1"/>
        <v>0</v>
      </c>
      <c r="O20" s="67">
        <v>917</v>
      </c>
      <c r="P20" s="68">
        <v>1015</v>
      </c>
      <c r="Q20" s="50">
        <f t="shared" si="2"/>
        <v>0</v>
      </c>
      <c r="R20" s="51"/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R20"/>
  <sheetViews>
    <sheetView zoomScale="76" zoomScaleNormal="76" workbookViewId="0">
      <selection activeCell="F8" sqref="F8"/>
    </sheetView>
  </sheetViews>
  <sheetFormatPr defaultColWidth="9" defaultRowHeight="13.2"/>
  <cols>
    <col min="1" max="1" width="3.75" style="11" customWidth="1"/>
    <col min="2" max="2" width="10.1296296296296" style="11" customWidth="1"/>
    <col min="3" max="3" width="10.5" style="11" customWidth="1"/>
    <col min="4" max="4" width="9.87962962962963" style="11" customWidth="1"/>
    <col min="5" max="6" width="9.5" style="11" customWidth="1"/>
    <col min="7" max="7" width="9.87962962962963" style="11" customWidth="1"/>
    <col min="8" max="8" width="8.75" style="11" customWidth="1"/>
    <col min="9" max="9" width="10.6296296296296" style="11" customWidth="1"/>
    <col min="10" max="10" width="10.25" style="11" customWidth="1"/>
    <col min="11" max="11" width="9.37962962962963" style="11" customWidth="1"/>
    <col min="12" max="12" width="7.5" style="12" customWidth="1"/>
    <col min="13" max="13" width="9.75" style="12" customWidth="1"/>
    <col min="14" max="14" width="7.87962962962963" style="12" customWidth="1"/>
    <col min="15" max="16" width="2.62962962962963" style="12" customWidth="1"/>
    <col min="17" max="17" width="10.1296296296296" style="11" customWidth="1"/>
    <col min="18" max="16384" width="9" style="11"/>
  </cols>
  <sheetData>
    <row r="1" ht="20.1" customHeight="1" spans="6:6">
      <c r="F1" s="13" t="s">
        <v>64</v>
      </c>
    </row>
    <row r="2" ht="16.2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107</v>
      </c>
      <c r="N2" s="66" t="s">
        <v>80</v>
      </c>
      <c r="O2" s="48" t="s">
        <v>81</v>
      </c>
      <c r="P2" s="49" t="s">
        <v>82</v>
      </c>
      <c r="Q2" s="47" t="s">
        <v>83</v>
      </c>
    </row>
    <row r="3" ht="15.95" customHeight="1" spans="1:17">
      <c r="A3" s="21">
        <v>11</v>
      </c>
      <c r="B3" s="57"/>
      <c r="C3" s="58">
        <v>218.677941176471</v>
      </c>
      <c r="D3" s="59">
        <v>216.608333333333</v>
      </c>
      <c r="E3" s="60"/>
      <c r="F3" s="57"/>
      <c r="G3" s="57"/>
      <c r="H3" s="57"/>
      <c r="I3" s="57"/>
      <c r="J3" s="57"/>
      <c r="K3" s="57"/>
      <c r="L3" s="42">
        <v>211</v>
      </c>
      <c r="M3" s="27">
        <f t="shared" ref="M3:M8" si="0">AVERAGE(B3:K3)</f>
        <v>217.643137254902</v>
      </c>
      <c r="N3" s="27">
        <f t="shared" ref="N3:N20" si="1">MAX(B3:K3)-MIN(B3:K3)</f>
        <v>2.06960784313728</v>
      </c>
      <c r="O3" s="67">
        <v>189</v>
      </c>
      <c r="P3" s="68">
        <v>233</v>
      </c>
      <c r="Q3" s="50">
        <f>M3/M3*100</f>
        <v>100</v>
      </c>
    </row>
    <row r="4" ht="15.95" customHeight="1" spans="1:17">
      <c r="A4" s="21">
        <v>12</v>
      </c>
      <c r="B4" s="58">
        <v>217.3</v>
      </c>
      <c r="C4" s="58">
        <v>214.924390243902</v>
      </c>
      <c r="D4" s="59">
        <v>217.041176470588</v>
      </c>
      <c r="E4" s="61"/>
      <c r="F4" s="58"/>
      <c r="G4" s="58">
        <v>219.750117647059</v>
      </c>
      <c r="H4" s="58"/>
      <c r="I4" s="58"/>
      <c r="J4" s="58">
        <v>210.72</v>
      </c>
      <c r="K4" s="58"/>
      <c r="L4" s="42">
        <v>211</v>
      </c>
      <c r="M4" s="27">
        <f t="shared" si="0"/>
        <v>215.94713687231</v>
      </c>
      <c r="N4" s="27">
        <f t="shared" si="1"/>
        <v>9.03011764705883</v>
      </c>
      <c r="O4" s="67">
        <v>189</v>
      </c>
      <c r="P4" s="68">
        <v>233</v>
      </c>
      <c r="Q4" s="50">
        <f t="shared" ref="Q4:Q20" si="2">M4/M$3*100</f>
        <v>99.2207425402963</v>
      </c>
    </row>
    <row r="5" ht="15.95" customHeight="1" spans="1:17">
      <c r="A5" s="21">
        <v>1</v>
      </c>
      <c r="B5" s="58">
        <v>216.15</v>
      </c>
      <c r="C5" s="58">
        <v>213.56282051282</v>
      </c>
      <c r="D5" s="59">
        <v>216.392857142857</v>
      </c>
      <c r="E5" s="61"/>
      <c r="F5" s="58">
        <v>237</v>
      </c>
      <c r="G5" s="58">
        <v>219.232523809524</v>
      </c>
      <c r="H5" s="58"/>
      <c r="I5" s="58">
        <v>209.33</v>
      </c>
      <c r="J5" s="58">
        <v>210.96</v>
      </c>
      <c r="K5" s="57"/>
      <c r="L5" s="42">
        <v>211</v>
      </c>
      <c r="M5" s="27">
        <f t="shared" si="0"/>
        <v>217.518314495029</v>
      </c>
      <c r="N5" s="27">
        <f t="shared" si="1"/>
        <v>27.67</v>
      </c>
      <c r="O5" s="67">
        <v>189</v>
      </c>
      <c r="P5" s="68">
        <v>233</v>
      </c>
      <c r="Q5" s="50">
        <f t="shared" si="2"/>
        <v>99.9426479688505</v>
      </c>
    </row>
    <row r="6" ht="15.95" customHeight="1" spans="1:17">
      <c r="A6" s="21">
        <v>2</v>
      </c>
      <c r="B6" s="58">
        <v>215.722222222222</v>
      </c>
      <c r="C6" s="58">
        <v>218.01847826087</v>
      </c>
      <c r="D6" s="59">
        <v>217.564705882353</v>
      </c>
      <c r="E6" s="61"/>
      <c r="F6" s="58">
        <v>223.454545454545</v>
      </c>
      <c r="G6" s="58">
        <v>220.439625</v>
      </c>
      <c r="H6" s="58"/>
      <c r="I6" s="58">
        <v>215.71</v>
      </c>
      <c r="J6" s="58">
        <v>210.14</v>
      </c>
      <c r="K6" s="58"/>
      <c r="L6" s="42">
        <v>211</v>
      </c>
      <c r="M6" s="27">
        <f t="shared" si="0"/>
        <v>217.29279668857</v>
      </c>
      <c r="N6" s="27">
        <f t="shared" si="1"/>
        <v>13.3145454545455</v>
      </c>
      <c r="O6" s="67">
        <v>189</v>
      </c>
      <c r="P6" s="68">
        <v>233</v>
      </c>
      <c r="Q6" s="50">
        <f t="shared" si="2"/>
        <v>99.8390298124027</v>
      </c>
    </row>
    <row r="7" ht="15.95" customHeight="1" spans="1:17">
      <c r="A7" s="21">
        <v>3</v>
      </c>
      <c r="B7" s="58">
        <v>216.555555555556</v>
      </c>
      <c r="C7" s="58">
        <v>220.066666666667</v>
      </c>
      <c r="D7" s="59">
        <v>214.847058823529</v>
      </c>
      <c r="E7" s="62"/>
      <c r="F7" s="58"/>
      <c r="G7" s="58">
        <v>219.631791666667</v>
      </c>
      <c r="H7" s="58"/>
      <c r="I7" s="58">
        <v>213.5</v>
      </c>
      <c r="J7" s="58">
        <v>205.4</v>
      </c>
      <c r="K7" s="58"/>
      <c r="L7" s="42">
        <v>211</v>
      </c>
      <c r="M7" s="27">
        <f t="shared" si="0"/>
        <v>215.000178785403</v>
      </c>
      <c r="N7" s="27">
        <f t="shared" si="1"/>
        <v>14.6666666666666</v>
      </c>
      <c r="O7" s="67">
        <v>189</v>
      </c>
      <c r="P7" s="68">
        <v>233</v>
      </c>
      <c r="Q7" s="50">
        <f t="shared" si="2"/>
        <v>98.7856458499753</v>
      </c>
    </row>
    <row r="8" ht="15.95" customHeight="1" spans="1:17">
      <c r="A8" s="21">
        <v>4</v>
      </c>
      <c r="B8" s="58">
        <v>218.045454545455</v>
      </c>
      <c r="C8" s="58">
        <v>219.060416666667</v>
      </c>
      <c r="D8" s="59">
        <v>212.723529411765</v>
      </c>
      <c r="E8" s="61"/>
      <c r="F8" s="58"/>
      <c r="G8" s="58">
        <v>218.860416666667</v>
      </c>
      <c r="H8" s="58"/>
      <c r="I8" s="58">
        <v>209.86</v>
      </c>
      <c r="J8" s="58">
        <v>206.56</v>
      </c>
      <c r="K8" s="58"/>
      <c r="L8" s="42">
        <v>211</v>
      </c>
      <c r="M8" s="27">
        <f t="shared" si="0"/>
        <v>214.184969548425</v>
      </c>
      <c r="N8" s="27">
        <f t="shared" si="1"/>
        <v>12.5004166666667</v>
      </c>
      <c r="O8" s="67">
        <v>189</v>
      </c>
      <c r="P8" s="68">
        <v>233</v>
      </c>
      <c r="Q8" s="50">
        <f t="shared" si="2"/>
        <v>98.4110835057361</v>
      </c>
    </row>
    <row r="9" ht="15.95" customHeight="1" spans="1:17">
      <c r="A9" s="21">
        <v>5</v>
      </c>
      <c r="B9" s="26"/>
      <c r="C9" s="26"/>
      <c r="D9" s="27"/>
      <c r="E9" s="29"/>
      <c r="F9" s="26"/>
      <c r="G9" s="26"/>
      <c r="H9" s="26"/>
      <c r="I9" s="26"/>
      <c r="J9" s="26"/>
      <c r="K9" s="26"/>
      <c r="L9" s="42">
        <v>211</v>
      </c>
      <c r="M9" s="27"/>
      <c r="N9" s="27">
        <f t="shared" si="1"/>
        <v>0</v>
      </c>
      <c r="O9" s="67">
        <v>189</v>
      </c>
      <c r="P9" s="68">
        <v>233</v>
      </c>
      <c r="Q9" s="50">
        <f t="shared" si="2"/>
        <v>0</v>
      </c>
    </row>
    <row r="10" ht="15.95" customHeight="1" spans="1:17">
      <c r="A10" s="21">
        <v>6</v>
      </c>
      <c r="B10" s="26"/>
      <c r="C10" s="26"/>
      <c r="D10" s="27"/>
      <c r="E10" s="29"/>
      <c r="F10" s="26"/>
      <c r="G10" s="26"/>
      <c r="H10" s="26"/>
      <c r="I10" s="26"/>
      <c r="J10" s="26"/>
      <c r="K10" s="26"/>
      <c r="L10" s="42">
        <v>211</v>
      </c>
      <c r="M10" s="27"/>
      <c r="N10" s="27">
        <f t="shared" si="1"/>
        <v>0</v>
      </c>
      <c r="O10" s="67">
        <v>189</v>
      </c>
      <c r="P10" s="68">
        <v>233</v>
      </c>
      <c r="Q10" s="50">
        <f t="shared" si="2"/>
        <v>0</v>
      </c>
    </row>
    <row r="11" ht="15.95" customHeight="1" spans="1:17">
      <c r="A11" s="21">
        <v>7</v>
      </c>
      <c r="B11" s="26"/>
      <c r="C11" s="26"/>
      <c r="D11" s="27"/>
      <c r="E11" s="29"/>
      <c r="F11" s="26"/>
      <c r="G11" s="26"/>
      <c r="H11" s="26"/>
      <c r="I11" s="26"/>
      <c r="J11" s="26"/>
      <c r="K11" s="26"/>
      <c r="L11" s="42">
        <v>211</v>
      </c>
      <c r="M11" s="27"/>
      <c r="N11" s="27">
        <f t="shared" si="1"/>
        <v>0</v>
      </c>
      <c r="O11" s="67">
        <v>189</v>
      </c>
      <c r="P11" s="68">
        <v>233</v>
      </c>
      <c r="Q11" s="50">
        <f t="shared" si="2"/>
        <v>0</v>
      </c>
    </row>
    <row r="12" ht="15.95" customHeight="1" spans="1:17">
      <c r="A12" s="21">
        <v>8</v>
      </c>
      <c r="B12" s="26"/>
      <c r="C12" s="26"/>
      <c r="D12" s="27"/>
      <c r="E12" s="29"/>
      <c r="F12" s="26"/>
      <c r="G12" s="26"/>
      <c r="H12" s="26"/>
      <c r="I12" s="26"/>
      <c r="J12" s="26"/>
      <c r="K12" s="26"/>
      <c r="L12" s="42">
        <v>211</v>
      </c>
      <c r="M12" s="27"/>
      <c r="N12" s="27">
        <f t="shared" si="1"/>
        <v>0</v>
      </c>
      <c r="O12" s="67">
        <v>189</v>
      </c>
      <c r="P12" s="68">
        <v>233</v>
      </c>
      <c r="Q12" s="50">
        <f t="shared" si="2"/>
        <v>0</v>
      </c>
    </row>
    <row r="13" ht="15.95" customHeight="1" spans="1:17">
      <c r="A13" s="21">
        <v>9</v>
      </c>
      <c r="B13" s="26"/>
      <c r="C13" s="26"/>
      <c r="D13" s="27"/>
      <c r="E13" s="29"/>
      <c r="F13" s="26"/>
      <c r="G13" s="26"/>
      <c r="H13" s="26"/>
      <c r="I13" s="26"/>
      <c r="J13" s="26"/>
      <c r="K13" s="26"/>
      <c r="L13" s="42">
        <v>211</v>
      </c>
      <c r="M13" s="27"/>
      <c r="N13" s="27">
        <f t="shared" si="1"/>
        <v>0</v>
      </c>
      <c r="O13" s="67">
        <v>189</v>
      </c>
      <c r="P13" s="68">
        <v>233</v>
      </c>
      <c r="Q13" s="50">
        <f t="shared" si="2"/>
        <v>0</v>
      </c>
    </row>
    <row r="14" ht="15.95" customHeight="1" spans="1:17">
      <c r="A14" s="21">
        <v>10</v>
      </c>
      <c r="B14" s="26"/>
      <c r="C14" s="26"/>
      <c r="D14" s="27"/>
      <c r="E14" s="29"/>
      <c r="F14" s="26"/>
      <c r="G14" s="28"/>
      <c r="H14" s="26"/>
      <c r="I14" s="26"/>
      <c r="J14" s="26"/>
      <c r="K14" s="26"/>
      <c r="L14" s="42">
        <v>211</v>
      </c>
      <c r="M14" s="27"/>
      <c r="N14" s="27">
        <f t="shared" si="1"/>
        <v>0</v>
      </c>
      <c r="O14" s="67">
        <v>189</v>
      </c>
      <c r="P14" s="68">
        <v>233</v>
      </c>
      <c r="Q14" s="50">
        <f t="shared" si="2"/>
        <v>0</v>
      </c>
    </row>
    <row r="15" ht="15.95" customHeight="1" spans="1:18">
      <c r="A15" s="21">
        <v>11</v>
      </c>
      <c r="B15" s="26"/>
      <c r="C15" s="26"/>
      <c r="D15" s="27"/>
      <c r="E15" s="29"/>
      <c r="F15" s="26"/>
      <c r="G15" s="26"/>
      <c r="H15" s="26"/>
      <c r="I15" s="26"/>
      <c r="J15" s="26"/>
      <c r="K15" s="26"/>
      <c r="L15" s="42">
        <v>211</v>
      </c>
      <c r="M15" s="27"/>
      <c r="N15" s="27">
        <f t="shared" si="1"/>
        <v>0</v>
      </c>
      <c r="O15" s="67">
        <v>189</v>
      </c>
      <c r="P15" s="68">
        <v>233</v>
      </c>
      <c r="Q15" s="50">
        <f t="shared" si="2"/>
        <v>0</v>
      </c>
      <c r="R15" s="51"/>
    </row>
    <row r="16" ht="15.95" customHeight="1" spans="1:18">
      <c r="A16" s="21">
        <v>12</v>
      </c>
      <c r="B16" s="26"/>
      <c r="C16" s="26"/>
      <c r="D16" s="27"/>
      <c r="E16" s="29"/>
      <c r="F16" s="26"/>
      <c r="G16" s="26"/>
      <c r="H16" s="26"/>
      <c r="I16" s="26"/>
      <c r="J16" s="26"/>
      <c r="K16" s="26"/>
      <c r="L16" s="42">
        <v>211</v>
      </c>
      <c r="M16" s="27"/>
      <c r="N16" s="27">
        <f t="shared" si="1"/>
        <v>0</v>
      </c>
      <c r="O16" s="67">
        <v>189</v>
      </c>
      <c r="P16" s="68">
        <v>233</v>
      </c>
      <c r="Q16" s="50">
        <f t="shared" si="2"/>
        <v>0</v>
      </c>
      <c r="R16" s="51"/>
    </row>
    <row r="17" ht="15.95" customHeight="1" spans="1:18">
      <c r="A17" s="21">
        <v>1</v>
      </c>
      <c r="B17" s="26"/>
      <c r="C17" s="26"/>
      <c r="D17" s="27"/>
      <c r="E17" s="29"/>
      <c r="F17" s="26"/>
      <c r="G17" s="26"/>
      <c r="H17" s="26"/>
      <c r="I17" s="26"/>
      <c r="J17" s="26"/>
      <c r="K17" s="26"/>
      <c r="L17" s="42">
        <v>211</v>
      </c>
      <c r="M17" s="27"/>
      <c r="N17" s="27">
        <f t="shared" si="1"/>
        <v>0</v>
      </c>
      <c r="O17" s="67">
        <v>189</v>
      </c>
      <c r="P17" s="68">
        <v>233</v>
      </c>
      <c r="Q17" s="50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2">
        <v>211</v>
      </c>
      <c r="M18" s="27"/>
      <c r="N18" s="27">
        <f t="shared" si="1"/>
        <v>0</v>
      </c>
      <c r="O18" s="67">
        <v>189</v>
      </c>
      <c r="P18" s="68">
        <v>233</v>
      </c>
      <c r="Q18" s="50">
        <f t="shared" si="2"/>
        <v>0</v>
      </c>
      <c r="R18" s="51"/>
    </row>
    <row r="19" ht="15.95" customHeight="1" spans="1:18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2">
        <v>211</v>
      </c>
      <c r="M19" s="27"/>
      <c r="N19" s="27">
        <f t="shared" si="1"/>
        <v>0</v>
      </c>
      <c r="O19" s="67">
        <v>189</v>
      </c>
      <c r="P19" s="68">
        <v>233</v>
      </c>
      <c r="Q19" s="50">
        <f t="shared" si="2"/>
        <v>0</v>
      </c>
      <c r="R19" s="51"/>
    </row>
    <row r="20" ht="15.95" customHeight="1" spans="1:18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42">
        <v>211</v>
      </c>
      <c r="M20" s="27"/>
      <c r="N20" s="27">
        <f t="shared" si="1"/>
        <v>0</v>
      </c>
      <c r="O20" s="67">
        <v>189</v>
      </c>
      <c r="P20" s="68">
        <v>233</v>
      </c>
      <c r="Q20" s="50">
        <f t="shared" si="2"/>
        <v>0</v>
      </c>
      <c r="R20" s="51"/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S21"/>
  <sheetViews>
    <sheetView zoomScale="76" zoomScaleNormal="76" workbookViewId="0">
      <selection activeCell="V34" sqref="V34"/>
    </sheetView>
  </sheetViews>
  <sheetFormatPr defaultColWidth="9" defaultRowHeight="13.2"/>
  <cols>
    <col min="1" max="1" width="3.62962962962963" style="11" customWidth="1"/>
    <col min="2" max="2" width="8.12962962962963" style="11" customWidth="1"/>
    <col min="3" max="3" width="9" style="11"/>
    <col min="4" max="4" width="8.75" style="11" customWidth="1"/>
    <col min="5" max="5" width="10.5" style="11" customWidth="1"/>
    <col min="6" max="6" width="9.5" style="11" customWidth="1"/>
    <col min="7" max="8" width="8.75" style="11" customWidth="1"/>
    <col min="9" max="9" width="10.6296296296296" style="11" customWidth="1"/>
    <col min="10" max="11" width="8.62962962962963" style="11" customWidth="1"/>
    <col min="12" max="12" width="6.87962962962963" style="11" customWidth="1"/>
    <col min="13" max="13" width="9.75" style="11" customWidth="1"/>
    <col min="14" max="14" width="8.25" style="11" customWidth="1"/>
    <col min="15" max="16" width="2.62962962962963" style="11" customWidth="1"/>
    <col min="17" max="17" width="10.1296296296296" style="11" customWidth="1"/>
    <col min="18" max="16384" width="9" style="11"/>
  </cols>
  <sheetData>
    <row r="1" ht="20.1" customHeight="1" spans="6:6">
      <c r="F1" s="13" t="s">
        <v>10</v>
      </c>
    </row>
    <row r="2" s="105" customFormat="1" ht="15.95" customHeight="1" spans="1:19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66" t="s">
        <v>80</v>
      </c>
      <c r="O2" s="48" t="s">
        <v>81</v>
      </c>
      <c r="P2" s="49" t="s">
        <v>82</v>
      </c>
      <c r="Q2" s="47" t="s">
        <v>83</v>
      </c>
      <c r="R2" s="11"/>
      <c r="S2" s="11"/>
    </row>
    <row r="3" s="105" customFormat="1" ht="15.95" customHeight="1" spans="1:17">
      <c r="A3" s="21">
        <v>11</v>
      </c>
      <c r="B3" s="71"/>
      <c r="C3" s="72">
        <v>5.29857142857143</v>
      </c>
      <c r="D3" s="73">
        <v>5.29454545454545</v>
      </c>
      <c r="E3" s="74"/>
      <c r="F3" s="71"/>
      <c r="G3" s="71"/>
      <c r="H3" s="71"/>
      <c r="I3" s="71"/>
      <c r="J3" s="71"/>
      <c r="K3" s="71"/>
      <c r="L3" s="26">
        <v>5.3</v>
      </c>
      <c r="M3" s="78">
        <f t="shared" ref="M3:M8" si="0">AVERAGE(B3:K3)</f>
        <v>5.29655844155844</v>
      </c>
      <c r="N3" s="78">
        <f t="shared" ref="N3:N20" si="1">MAX(B3:K3)-MIN(B3:K3)</f>
        <v>0.00402597402597404</v>
      </c>
      <c r="O3" s="48">
        <v>5.1</v>
      </c>
      <c r="P3" s="49">
        <v>5.5</v>
      </c>
      <c r="Q3" s="85">
        <f>M3/M3*100</f>
        <v>100</v>
      </c>
    </row>
    <row r="4" s="105" customFormat="1" ht="15.95" customHeight="1" spans="1:17">
      <c r="A4" s="21">
        <v>12</v>
      </c>
      <c r="B4" s="72">
        <v>5.29</v>
      </c>
      <c r="C4" s="72">
        <v>5.29573333333333</v>
      </c>
      <c r="D4" s="73">
        <v>5.30588235294118</v>
      </c>
      <c r="E4" s="73">
        <v>5.275</v>
      </c>
      <c r="F4" s="72"/>
      <c r="G4" s="72">
        <v>5.27735294117647</v>
      </c>
      <c r="H4" s="72">
        <v>5.323</v>
      </c>
      <c r="I4" s="72"/>
      <c r="J4" s="72">
        <v>5.32</v>
      </c>
      <c r="K4" s="72"/>
      <c r="L4" s="26">
        <v>5.3</v>
      </c>
      <c r="M4" s="78">
        <f t="shared" si="0"/>
        <v>5.29813837535014</v>
      </c>
      <c r="N4" s="78">
        <f t="shared" si="1"/>
        <v>0.048</v>
      </c>
      <c r="O4" s="48">
        <v>5.1</v>
      </c>
      <c r="P4" s="49">
        <v>5.5</v>
      </c>
      <c r="Q4" s="50">
        <f t="shared" ref="Q4:Q20" si="2">M4/M$3*100</f>
        <v>100.029829441309</v>
      </c>
    </row>
    <row r="5" s="105" customFormat="1" ht="15.95" customHeight="1" spans="1:17">
      <c r="A5" s="21">
        <v>1</v>
      </c>
      <c r="B5" s="72">
        <v>5.2845</v>
      </c>
      <c r="C5" s="72">
        <v>5.28567901234568</v>
      </c>
      <c r="D5" s="73">
        <v>5.29733333333333</v>
      </c>
      <c r="E5" s="73">
        <v>5.288</v>
      </c>
      <c r="F5" s="72">
        <v>5.4</v>
      </c>
      <c r="G5" s="72">
        <v>5.26966666666667</v>
      </c>
      <c r="H5" s="72">
        <v>5.337</v>
      </c>
      <c r="I5" s="72">
        <v>5.3</v>
      </c>
      <c r="J5" s="72">
        <v>5.31</v>
      </c>
      <c r="K5" s="72">
        <v>5.29285714285714</v>
      </c>
      <c r="L5" s="26">
        <v>5.3</v>
      </c>
      <c r="M5" s="78">
        <f t="shared" si="0"/>
        <v>5.30650361552028</v>
      </c>
      <c r="N5" s="78">
        <f t="shared" si="1"/>
        <v>0.130333333333333</v>
      </c>
      <c r="O5" s="48">
        <v>5.1</v>
      </c>
      <c r="P5" s="49">
        <v>5.5</v>
      </c>
      <c r="Q5" s="50">
        <f t="shared" si="2"/>
        <v>100.187766718173</v>
      </c>
    </row>
    <row r="6" s="105" customFormat="1" ht="15.95" customHeight="1" spans="1:17">
      <c r="A6" s="21">
        <v>2</v>
      </c>
      <c r="B6" s="72">
        <v>5.29555555555556</v>
      </c>
      <c r="C6" s="72">
        <v>5.29511904761905</v>
      </c>
      <c r="D6" s="73">
        <v>5.28666666666667</v>
      </c>
      <c r="E6" s="73">
        <v>5.295</v>
      </c>
      <c r="F6" s="72">
        <v>5.4</v>
      </c>
      <c r="G6" s="72">
        <v>5.2597619047619</v>
      </c>
      <c r="H6" s="72">
        <v>5.335</v>
      </c>
      <c r="I6" s="72">
        <v>5.3</v>
      </c>
      <c r="J6" s="72">
        <v>5.32</v>
      </c>
      <c r="K6" s="72">
        <v>5.3</v>
      </c>
      <c r="L6" s="26">
        <v>5.3</v>
      </c>
      <c r="M6" s="78">
        <f t="shared" si="0"/>
        <v>5.30871031746032</v>
      </c>
      <c r="N6" s="78">
        <f t="shared" si="1"/>
        <v>0.140238095238096</v>
      </c>
      <c r="O6" s="48">
        <v>5.1</v>
      </c>
      <c r="P6" s="49">
        <v>5.5</v>
      </c>
      <c r="Q6" s="50">
        <f t="shared" si="2"/>
        <v>100.229429657691</v>
      </c>
    </row>
    <row r="7" s="105" customFormat="1" ht="15.95" customHeight="1" spans="1:17">
      <c r="A7" s="21">
        <v>3</v>
      </c>
      <c r="B7" s="72">
        <v>5.28777777777778</v>
      </c>
      <c r="C7" s="72">
        <v>5.29126213592233</v>
      </c>
      <c r="D7" s="73">
        <v>5.28333333333333</v>
      </c>
      <c r="E7" s="73">
        <v>5.288</v>
      </c>
      <c r="F7" s="72">
        <v>5.30769230769231</v>
      </c>
      <c r="G7" s="72">
        <v>5.2705</v>
      </c>
      <c r="H7" s="72">
        <v>5.327</v>
      </c>
      <c r="I7" s="72">
        <v>5.29</v>
      </c>
      <c r="J7" s="72">
        <v>5.29</v>
      </c>
      <c r="K7" s="72">
        <v>5.3</v>
      </c>
      <c r="L7" s="26">
        <v>5.3</v>
      </c>
      <c r="M7" s="78">
        <f t="shared" si="0"/>
        <v>5.29355655547257</v>
      </c>
      <c r="N7" s="78">
        <f t="shared" si="1"/>
        <v>0.0564999999999998</v>
      </c>
      <c r="O7" s="48">
        <v>5.1</v>
      </c>
      <c r="P7" s="49">
        <v>5.5</v>
      </c>
      <c r="Q7" s="50">
        <f t="shared" si="2"/>
        <v>99.9433238371862</v>
      </c>
    </row>
    <row r="8" s="105" customFormat="1" ht="15.95" customHeight="1" spans="1:17">
      <c r="A8" s="21">
        <v>4</v>
      </c>
      <c r="B8" s="72">
        <v>5.27954545454546</v>
      </c>
      <c r="C8" s="72">
        <v>5.29428571428572</v>
      </c>
      <c r="D8" s="73">
        <v>5.31461538461538</v>
      </c>
      <c r="E8" s="75">
        <v>5.285</v>
      </c>
      <c r="F8" s="76"/>
      <c r="G8" s="72">
        <v>5.295</v>
      </c>
      <c r="H8" s="72">
        <v>5.333</v>
      </c>
      <c r="I8" s="72">
        <v>5.3</v>
      </c>
      <c r="J8" s="72">
        <v>5.28</v>
      </c>
      <c r="K8" s="72">
        <v>5.3</v>
      </c>
      <c r="L8" s="26">
        <v>5.3</v>
      </c>
      <c r="M8" s="78">
        <f t="shared" si="0"/>
        <v>5.29793850593851</v>
      </c>
      <c r="N8" s="78">
        <f t="shared" si="1"/>
        <v>0.053454545454545</v>
      </c>
      <c r="O8" s="48">
        <v>5.1</v>
      </c>
      <c r="P8" s="49">
        <v>5.5</v>
      </c>
      <c r="Q8" s="50">
        <f t="shared" si="2"/>
        <v>100.026055869963</v>
      </c>
    </row>
    <row r="9" s="105" customFormat="1" ht="15.95" customHeight="1" spans="1:17">
      <c r="A9" s="21">
        <v>5</v>
      </c>
      <c r="B9" s="77"/>
      <c r="C9" s="77"/>
      <c r="D9" s="78"/>
      <c r="E9" s="77"/>
      <c r="F9" s="77"/>
      <c r="G9" s="77"/>
      <c r="H9" s="77"/>
      <c r="I9" s="77"/>
      <c r="J9" s="77"/>
      <c r="K9" s="77"/>
      <c r="L9" s="26">
        <v>5.3</v>
      </c>
      <c r="M9" s="78"/>
      <c r="N9" s="78">
        <f t="shared" si="1"/>
        <v>0</v>
      </c>
      <c r="O9" s="48">
        <v>5.1</v>
      </c>
      <c r="P9" s="49">
        <v>5.5</v>
      </c>
      <c r="Q9" s="50">
        <f t="shared" si="2"/>
        <v>0</v>
      </c>
    </row>
    <row r="10" s="105" customFormat="1" ht="15.95" customHeight="1" spans="1:17">
      <c r="A10" s="21">
        <v>6</v>
      </c>
      <c r="B10" s="77"/>
      <c r="C10" s="77"/>
      <c r="D10" s="78"/>
      <c r="E10" s="77"/>
      <c r="F10" s="77"/>
      <c r="G10" s="77"/>
      <c r="H10" s="77"/>
      <c r="I10" s="77"/>
      <c r="J10" s="77"/>
      <c r="K10" s="77"/>
      <c r="L10" s="26">
        <v>5.3</v>
      </c>
      <c r="M10" s="78"/>
      <c r="N10" s="78">
        <f t="shared" si="1"/>
        <v>0</v>
      </c>
      <c r="O10" s="48">
        <v>5.1</v>
      </c>
      <c r="P10" s="49">
        <v>5.5</v>
      </c>
      <c r="Q10" s="50">
        <f t="shared" si="2"/>
        <v>0</v>
      </c>
    </row>
    <row r="11" s="105" customFormat="1" ht="15.95" customHeight="1" spans="1:17">
      <c r="A11" s="21">
        <v>7</v>
      </c>
      <c r="B11" s="77"/>
      <c r="C11" s="77"/>
      <c r="D11" s="78"/>
      <c r="E11" s="77"/>
      <c r="F11" s="77"/>
      <c r="G11" s="77"/>
      <c r="H11" s="77"/>
      <c r="I11" s="77"/>
      <c r="J11" s="77"/>
      <c r="K11" s="77"/>
      <c r="L11" s="26">
        <v>5.3</v>
      </c>
      <c r="M11" s="78"/>
      <c r="N11" s="78">
        <f t="shared" si="1"/>
        <v>0</v>
      </c>
      <c r="O11" s="48">
        <v>5.1</v>
      </c>
      <c r="P11" s="49">
        <v>5.5</v>
      </c>
      <c r="Q11" s="50">
        <f t="shared" si="2"/>
        <v>0</v>
      </c>
    </row>
    <row r="12" s="105" customFormat="1" ht="15.95" customHeight="1" spans="1:17">
      <c r="A12" s="21">
        <v>8</v>
      </c>
      <c r="B12" s="77"/>
      <c r="C12" s="77"/>
      <c r="D12" s="78"/>
      <c r="E12" s="77"/>
      <c r="F12" s="77"/>
      <c r="G12" s="77"/>
      <c r="H12" s="77"/>
      <c r="I12" s="77"/>
      <c r="J12" s="77"/>
      <c r="K12" s="77"/>
      <c r="L12" s="26">
        <v>5.3</v>
      </c>
      <c r="M12" s="78"/>
      <c r="N12" s="78">
        <f t="shared" si="1"/>
        <v>0</v>
      </c>
      <c r="O12" s="48">
        <v>5.1</v>
      </c>
      <c r="P12" s="49">
        <v>5.5</v>
      </c>
      <c r="Q12" s="50">
        <f t="shared" si="2"/>
        <v>0</v>
      </c>
    </row>
    <row r="13" s="105" customFormat="1" ht="15.95" customHeight="1" spans="1:17">
      <c r="A13" s="21">
        <v>9</v>
      </c>
      <c r="B13" s="77"/>
      <c r="C13" s="77"/>
      <c r="D13" s="78"/>
      <c r="E13" s="77"/>
      <c r="F13" s="77"/>
      <c r="G13" s="77"/>
      <c r="H13" s="77"/>
      <c r="I13" s="77"/>
      <c r="J13" s="77"/>
      <c r="K13" s="77"/>
      <c r="L13" s="26">
        <v>5.3</v>
      </c>
      <c r="M13" s="78"/>
      <c r="N13" s="78">
        <f t="shared" si="1"/>
        <v>0</v>
      </c>
      <c r="O13" s="48">
        <v>5.1</v>
      </c>
      <c r="P13" s="49">
        <v>5.5</v>
      </c>
      <c r="Q13" s="50">
        <f t="shared" si="2"/>
        <v>0</v>
      </c>
    </row>
    <row r="14" s="105" customFormat="1" ht="15.95" customHeight="1" spans="1:17">
      <c r="A14" s="21">
        <v>10</v>
      </c>
      <c r="B14" s="77"/>
      <c r="C14" s="77"/>
      <c r="D14" s="80"/>
      <c r="E14" s="77"/>
      <c r="F14" s="77"/>
      <c r="G14" s="77"/>
      <c r="H14" s="77"/>
      <c r="I14" s="77"/>
      <c r="J14" s="77"/>
      <c r="K14" s="77"/>
      <c r="L14" s="26">
        <v>5.3</v>
      </c>
      <c r="M14" s="78"/>
      <c r="N14" s="78">
        <f t="shared" si="1"/>
        <v>0</v>
      </c>
      <c r="O14" s="48">
        <v>5.1</v>
      </c>
      <c r="P14" s="49">
        <v>5.5</v>
      </c>
      <c r="Q14" s="50">
        <f t="shared" si="2"/>
        <v>0</v>
      </c>
    </row>
    <row r="15" s="105" customFormat="1" ht="15.95" customHeight="1" spans="1:18">
      <c r="A15" s="21">
        <v>11</v>
      </c>
      <c r="B15" s="77"/>
      <c r="C15" s="77"/>
      <c r="D15" s="78"/>
      <c r="E15" s="77"/>
      <c r="F15" s="77"/>
      <c r="G15" s="77"/>
      <c r="H15" s="77"/>
      <c r="I15" s="77"/>
      <c r="J15" s="77"/>
      <c r="K15" s="77"/>
      <c r="L15" s="26">
        <v>5.3</v>
      </c>
      <c r="M15" s="78"/>
      <c r="N15" s="78">
        <f t="shared" si="1"/>
        <v>0</v>
      </c>
      <c r="O15" s="48">
        <v>5.1</v>
      </c>
      <c r="P15" s="49">
        <v>5.5</v>
      </c>
      <c r="Q15" s="50">
        <f t="shared" si="2"/>
        <v>0</v>
      </c>
      <c r="R15" s="107"/>
    </row>
    <row r="16" s="105" customFormat="1" ht="15.95" customHeight="1" spans="1:18">
      <c r="A16" s="21">
        <v>12</v>
      </c>
      <c r="B16" s="77"/>
      <c r="C16" s="77"/>
      <c r="D16" s="80"/>
      <c r="E16" s="77"/>
      <c r="F16" s="77"/>
      <c r="G16" s="77"/>
      <c r="H16" s="77"/>
      <c r="I16" s="77"/>
      <c r="J16" s="77"/>
      <c r="K16" s="77"/>
      <c r="L16" s="26">
        <v>5.3</v>
      </c>
      <c r="M16" s="78"/>
      <c r="N16" s="78">
        <f t="shared" si="1"/>
        <v>0</v>
      </c>
      <c r="O16" s="48">
        <v>5.1</v>
      </c>
      <c r="P16" s="49">
        <v>5.5</v>
      </c>
      <c r="Q16" s="50">
        <f t="shared" si="2"/>
        <v>0</v>
      </c>
      <c r="R16" s="107"/>
    </row>
    <row r="17" s="105" customFormat="1" ht="15.95" customHeight="1" spans="1:18">
      <c r="A17" s="21">
        <v>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6">
        <v>5.3</v>
      </c>
      <c r="M17" s="78"/>
      <c r="N17" s="78">
        <f t="shared" si="1"/>
        <v>0</v>
      </c>
      <c r="O17" s="48">
        <v>5.1</v>
      </c>
      <c r="P17" s="49">
        <v>5.5</v>
      </c>
      <c r="Q17" s="50">
        <f t="shared" si="2"/>
        <v>0</v>
      </c>
      <c r="R17" s="107"/>
    </row>
    <row r="18" s="105" customFormat="1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6">
        <v>5.3</v>
      </c>
      <c r="M18" s="78"/>
      <c r="N18" s="78">
        <f t="shared" si="1"/>
        <v>0</v>
      </c>
      <c r="O18" s="48">
        <v>5.1</v>
      </c>
      <c r="P18" s="49">
        <v>5.5</v>
      </c>
      <c r="Q18" s="50">
        <f t="shared" si="2"/>
        <v>0</v>
      </c>
      <c r="R18" s="107"/>
    </row>
    <row r="19" s="105" customFormat="1" ht="15.95" customHeight="1" spans="1:18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6">
        <v>5.3</v>
      </c>
      <c r="M19" s="78"/>
      <c r="N19" s="78">
        <f t="shared" si="1"/>
        <v>0</v>
      </c>
      <c r="O19" s="48">
        <v>5.1</v>
      </c>
      <c r="P19" s="49">
        <v>5.5</v>
      </c>
      <c r="Q19" s="50">
        <f t="shared" si="2"/>
        <v>0</v>
      </c>
      <c r="R19" s="107"/>
    </row>
    <row r="20" s="105" customFormat="1" ht="15.95" customHeight="1" spans="1:18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26">
        <v>5.3</v>
      </c>
      <c r="M20" s="78"/>
      <c r="N20" s="78">
        <f t="shared" si="1"/>
        <v>0</v>
      </c>
      <c r="O20" s="48">
        <v>5.1</v>
      </c>
      <c r="P20" s="49">
        <v>5.5</v>
      </c>
      <c r="Q20" s="50">
        <f t="shared" si="2"/>
        <v>0</v>
      </c>
      <c r="R20" s="107"/>
    </row>
    <row r="21" ht="16.2" spans="15:16">
      <c r="O21" s="48">
        <v>5.1</v>
      </c>
      <c r="P21" s="49">
        <v>5.5</v>
      </c>
    </row>
  </sheetData>
  <pageMargins left="0.787" right="0.787" top="0.984" bottom="0.984" header="0.512" footer="0.512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/>
  <dimension ref="A1:R21"/>
  <sheetViews>
    <sheetView zoomScale="76" zoomScaleNormal="76" workbookViewId="0">
      <selection activeCell="F8" sqref="F8"/>
    </sheetView>
  </sheetViews>
  <sheetFormatPr defaultColWidth="9" defaultRowHeight="13.2"/>
  <cols>
    <col min="1" max="1" width="3.75" style="11" customWidth="1"/>
    <col min="2" max="2" width="8.5" style="11" customWidth="1"/>
    <col min="3" max="3" width="9" style="11"/>
    <col min="4" max="5" width="8.75" style="11" customWidth="1"/>
    <col min="6" max="6" width="9.5" style="11" customWidth="1"/>
    <col min="7" max="8" width="8.75" style="11" customWidth="1"/>
    <col min="9" max="9" width="10.6296296296296" style="11" customWidth="1"/>
    <col min="10" max="10" width="8.62962962962963" style="11" customWidth="1"/>
    <col min="11" max="11" width="9.37962962962963" style="11" customWidth="1"/>
    <col min="12" max="12" width="7.5" style="12" customWidth="1"/>
    <col min="13" max="13" width="9.75" style="12" customWidth="1"/>
    <col min="14" max="14" width="7.87962962962963" style="12" customWidth="1"/>
    <col min="15" max="16" width="2.62962962962963" style="12" customWidth="1"/>
    <col min="17" max="17" width="10.1296296296296" style="11" customWidth="1"/>
    <col min="18" max="16384" width="9" style="11"/>
  </cols>
  <sheetData>
    <row r="1" ht="20.1" customHeight="1" spans="6:6">
      <c r="F1" s="13" t="s">
        <v>66</v>
      </c>
    </row>
    <row r="2" ht="16.2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107</v>
      </c>
      <c r="N2" s="66" t="s">
        <v>80</v>
      </c>
      <c r="O2" s="48" t="s">
        <v>81</v>
      </c>
      <c r="P2" s="49" t="s">
        <v>82</v>
      </c>
      <c r="Q2" s="47" t="s">
        <v>83</v>
      </c>
    </row>
    <row r="3" ht="15.95" customHeight="1" spans="1:17">
      <c r="A3" s="21">
        <v>11</v>
      </c>
      <c r="B3" s="57"/>
      <c r="C3" s="58">
        <v>90.6462962962963</v>
      </c>
      <c r="D3" s="59">
        <v>88.19</v>
      </c>
      <c r="E3" s="60"/>
      <c r="F3" s="57"/>
      <c r="G3" s="57"/>
      <c r="H3" s="57"/>
      <c r="I3" s="57"/>
      <c r="J3" s="57"/>
      <c r="K3" s="57"/>
      <c r="L3" s="42">
        <v>87</v>
      </c>
      <c r="M3" s="27">
        <f t="shared" ref="M3:M8" si="0">AVERAGE(B3:K3)</f>
        <v>89.4181481481482</v>
      </c>
      <c r="N3" s="27">
        <f t="shared" ref="N3:N20" si="1">MAX(B3:K3)-MIN(B3:K3)</f>
        <v>2.45629629629633</v>
      </c>
      <c r="O3" s="67">
        <v>78</v>
      </c>
      <c r="P3" s="68">
        <v>96</v>
      </c>
      <c r="Q3" s="50">
        <f>M3/M3*100</f>
        <v>100</v>
      </c>
    </row>
    <row r="4" ht="15.95" customHeight="1" spans="1:17">
      <c r="A4" s="21">
        <v>12</v>
      </c>
      <c r="B4" s="58">
        <v>89.3</v>
      </c>
      <c r="C4" s="58">
        <v>88.1743243243243</v>
      </c>
      <c r="D4" s="59">
        <v>91.1722222222222</v>
      </c>
      <c r="E4" s="61"/>
      <c r="F4" s="58"/>
      <c r="G4" s="58">
        <v>84.152</v>
      </c>
      <c r="H4" s="58"/>
      <c r="I4" s="58"/>
      <c r="J4" s="58">
        <v>88.48</v>
      </c>
      <c r="K4" s="58"/>
      <c r="L4" s="42">
        <v>87</v>
      </c>
      <c r="M4" s="27">
        <f t="shared" si="0"/>
        <v>88.2557093093093</v>
      </c>
      <c r="N4" s="27">
        <f t="shared" si="1"/>
        <v>7.02022222222224</v>
      </c>
      <c r="O4" s="67">
        <v>78</v>
      </c>
      <c r="P4" s="68">
        <v>96</v>
      </c>
      <c r="Q4" s="50">
        <f t="shared" ref="Q4:Q20" si="2">M4/M$3*100</f>
        <v>98.6999967423694</v>
      </c>
    </row>
    <row r="5" ht="15.95" customHeight="1" spans="1:17">
      <c r="A5" s="21">
        <v>1</v>
      </c>
      <c r="B5" s="58">
        <v>90.3</v>
      </c>
      <c r="C5" s="58">
        <v>88.7253333333334</v>
      </c>
      <c r="D5" s="59">
        <v>90.6315789473684</v>
      </c>
      <c r="E5" s="61"/>
      <c r="F5" s="58"/>
      <c r="G5" s="58">
        <v>83.5420476190476</v>
      </c>
      <c r="H5" s="58"/>
      <c r="I5" s="58">
        <v>89.83</v>
      </c>
      <c r="J5" s="58">
        <v>89.38</v>
      </c>
      <c r="K5" s="57"/>
      <c r="L5" s="42">
        <v>87</v>
      </c>
      <c r="M5" s="27">
        <f t="shared" si="0"/>
        <v>88.7348266499582</v>
      </c>
      <c r="N5" s="27">
        <f t="shared" si="1"/>
        <v>7.08953132832083</v>
      </c>
      <c r="O5" s="67">
        <v>78</v>
      </c>
      <c r="P5" s="68">
        <v>96</v>
      </c>
      <c r="Q5" s="50">
        <f t="shared" si="2"/>
        <v>99.2358134088644</v>
      </c>
    </row>
    <row r="6" ht="15.95" customHeight="1" spans="1:17">
      <c r="A6" s="21">
        <v>2</v>
      </c>
      <c r="B6" s="58">
        <v>89.3888888888889</v>
      </c>
      <c r="C6" s="58">
        <v>87.8868421052632</v>
      </c>
      <c r="D6" s="59">
        <v>91.2111111111111</v>
      </c>
      <c r="E6" s="61"/>
      <c r="F6" s="58"/>
      <c r="G6" s="58">
        <v>82.448625</v>
      </c>
      <c r="H6" s="58"/>
      <c r="I6" s="58">
        <v>88.29</v>
      </c>
      <c r="J6" s="58">
        <v>87.55</v>
      </c>
      <c r="K6" s="58"/>
      <c r="L6" s="42">
        <v>87</v>
      </c>
      <c r="M6" s="27">
        <f t="shared" si="0"/>
        <v>87.7959111842105</v>
      </c>
      <c r="N6" s="27">
        <f t="shared" si="1"/>
        <v>8.76248611111109</v>
      </c>
      <c r="O6" s="67">
        <v>78</v>
      </c>
      <c r="P6" s="68">
        <v>96</v>
      </c>
      <c r="Q6" s="50">
        <f t="shared" si="2"/>
        <v>98.1857855507699</v>
      </c>
    </row>
    <row r="7" ht="15.95" customHeight="1" spans="1:17">
      <c r="A7" s="21">
        <v>3</v>
      </c>
      <c r="B7" s="58">
        <v>88.6111111111111</v>
      </c>
      <c r="C7" s="58">
        <v>87.489010989011</v>
      </c>
      <c r="D7" s="59">
        <v>91.4210526315789</v>
      </c>
      <c r="E7" s="62"/>
      <c r="F7" s="58"/>
      <c r="G7" s="58">
        <v>84.5749583333333</v>
      </c>
      <c r="H7" s="58"/>
      <c r="I7" s="58">
        <v>86.5</v>
      </c>
      <c r="J7" s="58">
        <v>83.52</v>
      </c>
      <c r="K7" s="58"/>
      <c r="L7" s="42">
        <v>87</v>
      </c>
      <c r="M7" s="27">
        <f t="shared" si="0"/>
        <v>87.0193555108391</v>
      </c>
      <c r="N7" s="27">
        <f t="shared" si="1"/>
        <v>7.90105263157895</v>
      </c>
      <c r="O7" s="67">
        <v>78</v>
      </c>
      <c r="P7" s="68">
        <v>96</v>
      </c>
      <c r="Q7" s="50">
        <f t="shared" si="2"/>
        <v>97.3173313393442</v>
      </c>
    </row>
    <row r="8" ht="15.95" customHeight="1" spans="1:17">
      <c r="A8" s="21">
        <v>4</v>
      </c>
      <c r="B8" s="58">
        <v>89</v>
      </c>
      <c r="C8" s="58">
        <v>87.2054794520548</v>
      </c>
      <c r="D8" s="59">
        <v>90.95</v>
      </c>
      <c r="E8" s="61"/>
      <c r="F8" s="58"/>
      <c r="G8" s="58">
        <v>86.9430833333333</v>
      </c>
      <c r="H8" s="58"/>
      <c r="I8" s="58">
        <v>87.14</v>
      </c>
      <c r="J8" s="58">
        <v>82</v>
      </c>
      <c r="K8" s="58"/>
      <c r="L8" s="42">
        <v>87</v>
      </c>
      <c r="M8" s="27">
        <f t="shared" si="0"/>
        <v>87.206427130898</v>
      </c>
      <c r="N8" s="27">
        <f t="shared" si="1"/>
        <v>8.95</v>
      </c>
      <c r="O8" s="67">
        <v>78</v>
      </c>
      <c r="P8" s="68">
        <v>96</v>
      </c>
      <c r="Q8" s="50">
        <f t="shared" si="2"/>
        <v>97.5265412412861</v>
      </c>
    </row>
    <row r="9" ht="15.95" customHeight="1" spans="1:17">
      <c r="A9" s="21">
        <v>5</v>
      </c>
      <c r="B9" s="26"/>
      <c r="C9" s="26"/>
      <c r="D9" s="27"/>
      <c r="E9" s="29"/>
      <c r="F9" s="26"/>
      <c r="G9" s="26"/>
      <c r="H9" s="26"/>
      <c r="I9" s="26"/>
      <c r="J9" s="26"/>
      <c r="K9" s="26"/>
      <c r="L9" s="42">
        <v>87</v>
      </c>
      <c r="M9" s="27"/>
      <c r="N9" s="27">
        <f t="shared" si="1"/>
        <v>0</v>
      </c>
      <c r="O9" s="67">
        <v>78</v>
      </c>
      <c r="P9" s="68">
        <v>96</v>
      </c>
      <c r="Q9" s="50">
        <f t="shared" si="2"/>
        <v>0</v>
      </c>
    </row>
    <row r="10" ht="15.95" customHeight="1" spans="1:17">
      <c r="A10" s="21">
        <v>6</v>
      </c>
      <c r="B10" s="26"/>
      <c r="C10" s="26"/>
      <c r="D10" s="27"/>
      <c r="E10" s="29"/>
      <c r="F10" s="26"/>
      <c r="G10" s="26"/>
      <c r="H10" s="26"/>
      <c r="I10" s="26"/>
      <c r="J10" s="26"/>
      <c r="K10" s="26"/>
      <c r="L10" s="42">
        <v>87</v>
      </c>
      <c r="M10" s="27"/>
      <c r="N10" s="27">
        <f t="shared" si="1"/>
        <v>0</v>
      </c>
      <c r="O10" s="67">
        <v>78</v>
      </c>
      <c r="P10" s="68">
        <v>96</v>
      </c>
      <c r="Q10" s="50">
        <f t="shared" si="2"/>
        <v>0</v>
      </c>
    </row>
    <row r="11" ht="15.95" customHeight="1" spans="1:17">
      <c r="A11" s="21">
        <v>7</v>
      </c>
      <c r="B11" s="26"/>
      <c r="C11" s="26"/>
      <c r="D11" s="27"/>
      <c r="E11" s="29"/>
      <c r="F11" s="26"/>
      <c r="G11" s="26"/>
      <c r="H11" s="26"/>
      <c r="I11" s="26"/>
      <c r="J11" s="26"/>
      <c r="K11" s="26"/>
      <c r="L11" s="42">
        <v>87</v>
      </c>
      <c r="M11" s="27"/>
      <c r="N11" s="27">
        <f t="shared" si="1"/>
        <v>0</v>
      </c>
      <c r="O11" s="67">
        <v>78</v>
      </c>
      <c r="P11" s="68">
        <v>96</v>
      </c>
      <c r="Q11" s="50">
        <f t="shared" si="2"/>
        <v>0</v>
      </c>
    </row>
    <row r="12" ht="15.95" customHeight="1" spans="1:17">
      <c r="A12" s="21">
        <v>8</v>
      </c>
      <c r="B12" s="26"/>
      <c r="C12" s="26"/>
      <c r="D12" s="27"/>
      <c r="E12" s="29"/>
      <c r="F12" s="26"/>
      <c r="G12" s="26"/>
      <c r="H12" s="26"/>
      <c r="I12" s="26"/>
      <c r="J12" s="26"/>
      <c r="K12" s="26"/>
      <c r="L12" s="42">
        <v>87</v>
      </c>
      <c r="M12" s="27"/>
      <c r="N12" s="27">
        <f t="shared" si="1"/>
        <v>0</v>
      </c>
      <c r="O12" s="67">
        <v>78</v>
      </c>
      <c r="P12" s="68">
        <v>96</v>
      </c>
      <c r="Q12" s="50">
        <f t="shared" si="2"/>
        <v>0</v>
      </c>
    </row>
    <row r="13" ht="15.95" customHeight="1" spans="1:17">
      <c r="A13" s="21">
        <v>9</v>
      </c>
      <c r="B13" s="26"/>
      <c r="C13" s="26"/>
      <c r="D13" s="27"/>
      <c r="E13" s="29"/>
      <c r="F13" s="26"/>
      <c r="G13" s="26"/>
      <c r="H13" s="26"/>
      <c r="I13" s="26"/>
      <c r="J13" s="26"/>
      <c r="K13" s="26"/>
      <c r="L13" s="42">
        <v>87</v>
      </c>
      <c r="M13" s="27"/>
      <c r="N13" s="27">
        <f t="shared" si="1"/>
        <v>0</v>
      </c>
      <c r="O13" s="67">
        <v>78</v>
      </c>
      <c r="P13" s="68">
        <v>96</v>
      </c>
      <c r="Q13" s="50">
        <f t="shared" si="2"/>
        <v>0</v>
      </c>
    </row>
    <row r="14" ht="15.95" customHeight="1" spans="1:17">
      <c r="A14" s="21">
        <v>10</v>
      </c>
      <c r="B14" s="26"/>
      <c r="C14" s="26"/>
      <c r="D14" s="27"/>
      <c r="E14" s="29"/>
      <c r="F14" s="26"/>
      <c r="G14" s="28"/>
      <c r="H14" s="26"/>
      <c r="I14" s="26"/>
      <c r="J14" s="26"/>
      <c r="K14" s="26"/>
      <c r="L14" s="42">
        <v>87</v>
      </c>
      <c r="M14" s="27"/>
      <c r="N14" s="27">
        <f t="shared" si="1"/>
        <v>0</v>
      </c>
      <c r="O14" s="67">
        <v>78</v>
      </c>
      <c r="P14" s="68">
        <v>96</v>
      </c>
      <c r="Q14" s="50">
        <f t="shared" si="2"/>
        <v>0</v>
      </c>
    </row>
    <row r="15" ht="15.95" customHeight="1" spans="1:18">
      <c r="A15" s="21">
        <v>11</v>
      </c>
      <c r="B15" s="26"/>
      <c r="C15" s="26"/>
      <c r="D15" s="27"/>
      <c r="E15" s="29"/>
      <c r="F15" s="26"/>
      <c r="G15" s="26"/>
      <c r="H15" s="26"/>
      <c r="I15" s="26"/>
      <c r="J15" s="26"/>
      <c r="K15" s="26"/>
      <c r="L15" s="42">
        <v>87</v>
      </c>
      <c r="M15" s="27"/>
      <c r="N15" s="27">
        <f t="shared" si="1"/>
        <v>0</v>
      </c>
      <c r="O15" s="67">
        <v>78</v>
      </c>
      <c r="P15" s="68">
        <v>96</v>
      </c>
      <c r="Q15" s="50">
        <f t="shared" si="2"/>
        <v>0</v>
      </c>
      <c r="R15" s="51"/>
    </row>
    <row r="16" ht="15.95" customHeight="1" spans="1:18">
      <c r="A16" s="21">
        <v>12</v>
      </c>
      <c r="B16" s="26"/>
      <c r="C16" s="26"/>
      <c r="D16" s="27"/>
      <c r="E16" s="29"/>
      <c r="F16" s="26"/>
      <c r="G16" s="26"/>
      <c r="H16" s="26"/>
      <c r="I16" s="26"/>
      <c r="J16" s="26"/>
      <c r="K16" s="26"/>
      <c r="L16" s="42">
        <v>87</v>
      </c>
      <c r="M16" s="27"/>
      <c r="N16" s="27">
        <f t="shared" si="1"/>
        <v>0</v>
      </c>
      <c r="O16" s="67">
        <v>78</v>
      </c>
      <c r="P16" s="68">
        <v>96</v>
      </c>
      <c r="Q16" s="50">
        <f t="shared" si="2"/>
        <v>0</v>
      </c>
      <c r="R16" s="51"/>
    </row>
    <row r="17" ht="15.95" customHeight="1" spans="1:18">
      <c r="A17" s="21">
        <v>1</v>
      </c>
      <c r="B17" s="26"/>
      <c r="C17" s="26"/>
      <c r="D17" s="27"/>
      <c r="E17" s="29"/>
      <c r="F17" s="26"/>
      <c r="G17" s="26"/>
      <c r="H17" s="26"/>
      <c r="I17" s="26"/>
      <c r="J17" s="26"/>
      <c r="K17" s="26"/>
      <c r="L17" s="42">
        <v>87</v>
      </c>
      <c r="M17" s="27"/>
      <c r="N17" s="27">
        <f t="shared" si="1"/>
        <v>0</v>
      </c>
      <c r="O17" s="67">
        <v>78</v>
      </c>
      <c r="P17" s="68">
        <v>96</v>
      </c>
      <c r="Q17" s="50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2">
        <v>87</v>
      </c>
      <c r="M18" s="27"/>
      <c r="N18" s="27">
        <f t="shared" si="1"/>
        <v>0</v>
      </c>
      <c r="O18" s="67">
        <v>78</v>
      </c>
      <c r="P18" s="68">
        <v>96</v>
      </c>
      <c r="Q18" s="50">
        <f t="shared" si="2"/>
        <v>0</v>
      </c>
      <c r="R18" s="51"/>
    </row>
    <row r="19" ht="15.95" customHeight="1" spans="1:18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2">
        <v>87</v>
      </c>
      <c r="M19" s="27"/>
      <c r="N19" s="27">
        <f t="shared" si="1"/>
        <v>0</v>
      </c>
      <c r="O19" s="67">
        <v>78</v>
      </c>
      <c r="P19" s="68">
        <v>96</v>
      </c>
      <c r="Q19" s="50">
        <f t="shared" si="2"/>
        <v>0</v>
      </c>
      <c r="R19" s="51"/>
    </row>
    <row r="20" ht="15.95" customHeight="1" spans="1:18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42">
        <v>87</v>
      </c>
      <c r="M20" s="27"/>
      <c r="N20" s="27">
        <f t="shared" si="1"/>
        <v>0</v>
      </c>
      <c r="O20" s="67">
        <v>78</v>
      </c>
      <c r="P20" s="68">
        <v>96</v>
      </c>
      <c r="Q20" s="50">
        <f t="shared" si="2"/>
        <v>0</v>
      </c>
      <c r="R20" s="51"/>
    </row>
    <row r="21" ht="18.6" spans="12:12">
      <c r="L21" s="42">
        <v>89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1"/>
  <dimension ref="A1:AB21"/>
  <sheetViews>
    <sheetView zoomScale="76" zoomScaleNormal="76" workbookViewId="0">
      <selection activeCell="T33" sqref="T33:U33"/>
    </sheetView>
  </sheetViews>
  <sheetFormatPr defaultColWidth="9" defaultRowHeight="13.2"/>
  <cols>
    <col min="1" max="1" width="3.75" style="11" customWidth="1"/>
    <col min="2" max="2" width="9.25" style="11" customWidth="1"/>
    <col min="3" max="3" width="9.12962962962963" style="11" customWidth="1"/>
    <col min="4" max="5" width="9.25" style="11" customWidth="1"/>
    <col min="6" max="6" width="9.37962962962963" style="11" customWidth="1"/>
    <col min="7" max="8" width="9.25" style="11" customWidth="1"/>
    <col min="9" max="10" width="10.6296296296296" style="11" customWidth="1"/>
    <col min="11" max="11" width="9.75" style="11" customWidth="1"/>
    <col min="12" max="12" width="10.6296296296296" style="11" customWidth="1"/>
    <col min="13" max="13" width="9.12962962962963" style="11" customWidth="1"/>
    <col min="14" max="14" width="7.87962962962963" style="11" customWidth="1"/>
    <col min="15" max="15" width="11.3796296296296" style="11" customWidth="1"/>
    <col min="16" max="16" width="9.37962962962963" style="11" customWidth="1"/>
    <col min="17" max="17" width="8.75" style="11" customWidth="1"/>
    <col min="18" max="21" width="3.5" style="12" customWidth="1"/>
    <col min="22" max="22" width="8.5" style="11" customWidth="1"/>
    <col min="23" max="23" width="9.87962962962963" style="11" customWidth="1"/>
    <col min="24" max="24" width="2" style="11" customWidth="1"/>
    <col min="25" max="25" width="2.12962962962963" style="11" customWidth="1"/>
    <col min="26" max="16384" width="9" style="11"/>
  </cols>
  <sheetData>
    <row r="1" ht="20.1" customHeight="1" spans="6:6">
      <c r="F1" s="13" t="s">
        <v>108</v>
      </c>
    </row>
    <row r="2" ht="15.95" customHeight="1" spans="1:22">
      <c r="A2" s="14" t="s">
        <v>68</v>
      </c>
      <c r="B2" s="15" t="s">
        <v>69</v>
      </c>
      <c r="C2" s="15" t="s">
        <v>70</v>
      </c>
      <c r="D2" s="16" t="s">
        <v>71</v>
      </c>
      <c r="E2" s="17" t="s">
        <v>72</v>
      </c>
      <c r="F2" s="18" t="s">
        <v>73</v>
      </c>
      <c r="G2" s="19" t="s">
        <v>74</v>
      </c>
      <c r="H2" s="20" t="s">
        <v>75</v>
      </c>
      <c r="I2" s="15" t="s">
        <v>76</v>
      </c>
      <c r="J2" s="19" t="s">
        <v>77</v>
      </c>
      <c r="K2" s="31" t="s">
        <v>78</v>
      </c>
      <c r="L2" s="32" t="s">
        <v>94</v>
      </c>
      <c r="M2" s="33" t="s">
        <v>95</v>
      </c>
      <c r="N2" s="34" t="s">
        <v>80</v>
      </c>
      <c r="O2" s="35" t="s">
        <v>96</v>
      </c>
      <c r="P2" s="36" t="s">
        <v>97</v>
      </c>
      <c r="Q2" s="19" t="s">
        <v>80</v>
      </c>
      <c r="R2" s="45" t="s">
        <v>98</v>
      </c>
      <c r="S2" s="46" t="s">
        <v>99</v>
      </c>
      <c r="T2" s="46" t="s">
        <v>100</v>
      </c>
      <c r="U2" s="46" t="s">
        <v>101</v>
      </c>
      <c r="V2" s="47" t="s">
        <v>83</v>
      </c>
    </row>
    <row r="3" ht="15.95" customHeight="1" spans="1:22">
      <c r="A3" s="21">
        <v>11</v>
      </c>
      <c r="B3" s="22"/>
      <c r="C3" s="22">
        <v>85.9462962962963</v>
      </c>
      <c r="D3" s="23">
        <v>84.7692307692308</v>
      </c>
      <c r="E3" s="23"/>
      <c r="F3" s="24"/>
      <c r="G3" s="24"/>
      <c r="H3" s="24"/>
      <c r="I3" s="22"/>
      <c r="J3" s="24"/>
      <c r="K3" s="24"/>
      <c r="L3" s="37">
        <v>86</v>
      </c>
      <c r="M3" s="23">
        <f t="shared" ref="M3:M8" si="0">AVERAGE(C3,B3,D3,E3,I3)</f>
        <v>85.3577635327635</v>
      </c>
      <c r="N3" s="23">
        <f t="shared" ref="N3:N8" si="1">MAX(B3,C3,D3,E3,I3)-MIN(B3,C3,D3,E3,I3)</f>
        <v>1.17706552706551</v>
      </c>
      <c r="O3" s="38">
        <v>70</v>
      </c>
      <c r="P3" s="39"/>
      <c r="Q3" s="39">
        <f t="shared" ref="Q3:Q8" si="2">MAX(F3,G3,H3,J3,K3)-MIN(F3,G3,H3,J3,K3)</f>
        <v>0</v>
      </c>
      <c r="R3" s="48">
        <v>81</v>
      </c>
      <c r="S3" s="49">
        <v>91</v>
      </c>
      <c r="T3" s="49">
        <v>65</v>
      </c>
      <c r="U3" s="49">
        <v>75</v>
      </c>
      <c r="V3" s="50">
        <v>100</v>
      </c>
    </row>
    <row r="4" ht="15.95" customHeight="1" spans="1:22">
      <c r="A4" s="21">
        <v>12</v>
      </c>
      <c r="B4" s="22">
        <v>85.35</v>
      </c>
      <c r="C4" s="22">
        <v>86.3479452054794</v>
      </c>
      <c r="D4" s="23">
        <v>86.0952380952381</v>
      </c>
      <c r="E4" s="23">
        <v>86.3</v>
      </c>
      <c r="F4" s="24"/>
      <c r="G4" s="24">
        <v>70.2047058823529</v>
      </c>
      <c r="H4" s="24">
        <v>70.158</v>
      </c>
      <c r="I4" s="22"/>
      <c r="J4" s="24">
        <v>70.69</v>
      </c>
      <c r="K4" s="24"/>
      <c r="L4" s="37">
        <v>86</v>
      </c>
      <c r="M4" s="23">
        <f t="shared" si="0"/>
        <v>86.0232958251794</v>
      </c>
      <c r="N4" s="23">
        <f t="shared" si="1"/>
        <v>0.997945205479454</v>
      </c>
      <c r="O4" s="40">
        <v>70</v>
      </c>
      <c r="P4" s="39">
        <f>AVERAGE(F4,G4,H4,J4,K4)</f>
        <v>70.3509019607843</v>
      </c>
      <c r="Q4" s="39">
        <f t="shared" si="2"/>
        <v>0.531999999999996</v>
      </c>
      <c r="R4" s="48">
        <v>81</v>
      </c>
      <c r="S4" s="49">
        <v>91</v>
      </c>
      <c r="T4" s="49">
        <v>65</v>
      </c>
      <c r="U4" s="49">
        <v>75</v>
      </c>
      <c r="V4" s="50">
        <v>100</v>
      </c>
    </row>
    <row r="5" ht="15.95" customHeight="1" spans="1:22">
      <c r="A5" s="21">
        <v>1</v>
      </c>
      <c r="B5" s="22">
        <v>85.5</v>
      </c>
      <c r="C5" s="22">
        <v>85.7306666666667</v>
      </c>
      <c r="D5" s="23">
        <v>86.5263157894737</v>
      </c>
      <c r="E5" s="23">
        <v>86.726</v>
      </c>
      <c r="F5" s="24">
        <v>68</v>
      </c>
      <c r="G5" s="24">
        <v>71.3395238095238</v>
      </c>
      <c r="H5" s="24">
        <v>69.817</v>
      </c>
      <c r="I5" s="22">
        <v>86.09</v>
      </c>
      <c r="J5" s="24">
        <v>70.4</v>
      </c>
      <c r="K5" s="24">
        <v>71.5</v>
      </c>
      <c r="L5" s="37">
        <v>86</v>
      </c>
      <c r="M5" s="23">
        <f t="shared" si="0"/>
        <v>86.1145964912281</v>
      </c>
      <c r="N5" s="23">
        <f t="shared" si="1"/>
        <v>1.226</v>
      </c>
      <c r="O5" s="40">
        <v>70</v>
      </c>
      <c r="P5" s="39">
        <f>AVERAGE(F5,G5,H5,J5,K5)</f>
        <v>70.2113047619048</v>
      </c>
      <c r="Q5" s="39">
        <f t="shared" si="2"/>
        <v>3.5</v>
      </c>
      <c r="R5" s="48">
        <v>81</v>
      </c>
      <c r="S5" s="49">
        <v>91</v>
      </c>
      <c r="T5" s="49">
        <v>65</v>
      </c>
      <c r="U5" s="49">
        <v>75</v>
      </c>
      <c r="V5" s="50">
        <f>P5/P$4*100</f>
        <v>99.80157013629</v>
      </c>
    </row>
    <row r="6" ht="15.95" customHeight="1" spans="1:22">
      <c r="A6" s="21">
        <v>2</v>
      </c>
      <c r="B6" s="22">
        <v>85.2222222222222</v>
      </c>
      <c r="C6" s="22">
        <v>85.7116883116883</v>
      </c>
      <c r="D6" s="23">
        <v>86.5</v>
      </c>
      <c r="E6" s="23">
        <v>86.286</v>
      </c>
      <c r="F6" s="24">
        <v>68.3636363636364</v>
      </c>
      <c r="G6" s="24">
        <v>71.4316666666667</v>
      </c>
      <c r="H6" s="24">
        <v>70.769</v>
      </c>
      <c r="I6" s="22">
        <v>86.05</v>
      </c>
      <c r="J6" s="24">
        <v>70.44</v>
      </c>
      <c r="K6" s="24">
        <v>70.3076923076923</v>
      </c>
      <c r="L6" s="37">
        <v>86</v>
      </c>
      <c r="M6" s="23">
        <f t="shared" si="0"/>
        <v>85.9539821067821</v>
      </c>
      <c r="N6" s="23">
        <f t="shared" si="1"/>
        <v>1.27777777777777</v>
      </c>
      <c r="O6" s="40">
        <v>70</v>
      </c>
      <c r="P6" s="39">
        <f>AVERAGE(F6,G6,H6,J6,K6)</f>
        <v>70.2623990675991</v>
      </c>
      <c r="Q6" s="39">
        <f t="shared" si="2"/>
        <v>3.06803030303031</v>
      </c>
      <c r="R6" s="48">
        <v>81</v>
      </c>
      <c r="S6" s="49">
        <v>91</v>
      </c>
      <c r="T6" s="49">
        <v>65</v>
      </c>
      <c r="U6" s="49">
        <v>75</v>
      </c>
      <c r="V6" s="50">
        <f>P6/P$4*100</f>
        <v>99.8741979267948</v>
      </c>
    </row>
    <row r="7" ht="15.95" customHeight="1" spans="1:22">
      <c r="A7" s="21">
        <v>3</v>
      </c>
      <c r="B7" s="22">
        <v>85.6111111111111</v>
      </c>
      <c r="C7" s="22">
        <v>86.5593406593406</v>
      </c>
      <c r="D7" s="23">
        <v>85.8571428571429</v>
      </c>
      <c r="E7" s="23">
        <v>86.424</v>
      </c>
      <c r="F7" s="24">
        <v>68.6923076923077</v>
      </c>
      <c r="G7" s="24">
        <v>70.9075</v>
      </c>
      <c r="H7" s="24">
        <v>70.81</v>
      </c>
      <c r="I7" s="22">
        <v>86.44</v>
      </c>
      <c r="J7" s="24">
        <v>70.42</v>
      </c>
      <c r="K7" s="24">
        <v>71.7142857142857</v>
      </c>
      <c r="L7" s="37">
        <v>86</v>
      </c>
      <c r="M7" s="23">
        <f t="shared" si="0"/>
        <v>86.1783189255189</v>
      </c>
      <c r="N7" s="23">
        <f t="shared" si="1"/>
        <v>0.94822954822952</v>
      </c>
      <c r="O7" s="40">
        <v>70</v>
      </c>
      <c r="P7" s="39">
        <f>AVERAGE(F7,G7,H7,J7,K7)</f>
        <v>70.5088186813187</v>
      </c>
      <c r="Q7" s="39">
        <f t="shared" si="2"/>
        <v>3.02197802197801</v>
      </c>
      <c r="R7" s="48">
        <v>81</v>
      </c>
      <c r="S7" s="49">
        <v>91</v>
      </c>
      <c r="T7" s="49">
        <v>65</v>
      </c>
      <c r="U7" s="49">
        <v>75</v>
      </c>
      <c r="V7" s="50">
        <f>P7/P$4*100</f>
        <v>100.224470072356</v>
      </c>
    </row>
    <row r="8" ht="15.95" customHeight="1" spans="1:22">
      <c r="A8" s="21">
        <v>4</v>
      </c>
      <c r="B8" s="22">
        <v>85</v>
      </c>
      <c r="C8" s="22">
        <v>85.5802631578947</v>
      </c>
      <c r="D8" s="23">
        <v>84.4375</v>
      </c>
      <c r="E8" s="23">
        <v>86.866</v>
      </c>
      <c r="F8" s="25"/>
      <c r="G8" s="24">
        <v>71.39625</v>
      </c>
      <c r="H8" s="24">
        <v>70.632</v>
      </c>
      <c r="I8" s="22">
        <v>86.52</v>
      </c>
      <c r="J8" s="24">
        <v>70.9</v>
      </c>
      <c r="K8" s="24">
        <v>69.7857142857143</v>
      </c>
      <c r="L8" s="37">
        <v>86</v>
      </c>
      <c r="M8" s="23">
        <f t="shared" si="0"/>
        <v>85.6807526315789</v>
      </c>
      <c r="N8" s="23">
        <f t="shared" si="1"/>
        <v>2.4285</v>
      </c>
      <c r="O8" s="40">
        <v>70</v>
      </c>
      <c r="P8" s="39">
        <f>AVERAGE(F8,G8,H8,J8,K8)</f>
        <v>70.6784910714286</v>
      </c>
      <c r="Q8" s="39">
        <f t="shared" si="2"/>
        <v>1.61053571428573</v>
      </c>
      <c r="R8" s="48">
        <v>81</v>
      </c>
      <c r="S8" s="49">
        <v>91</v>
      </c>
      <c r="T8" s="49">
        <v>65</v>
      </c>
      <c r="U8" s="49">
        <v>75</v>
      </c>
      <c r="V8" s="50">
        <f>P8/P$4*100</f>
        <v>100.465650192839</v>
      </c>
    </row>
    <row r="9" ht="15.95" customHeight="1" spans="1:22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41">
        <v>86</v>
      </c>
      <c r="M9" s="27"/>
      <c r="N9" s="27">
        <f>MAX(B9,D9,F9,I9)-MIN(B9,D9,F9,I9)</f>
        <v>0</v>
      </c>
      <c r="O9" s="42">
        <v>70</v>
      </c>
      <c r="P9" s="27"/>
      <c r="Q9" s="27">
        <f t="shared" ref="Q9:Q12" si="3">MAX(C9,E9,G9,H9,J9,K9)-MIN(C9,E9,G9,H9,J9,K9)</f>
        <v>0</v>
      </c>
      <c r="R9" s="48">
        <v>81</v>
      </c>
      <c r="S9" s="49">
        <v>91</v>
      </c>
      <c r="T9" s="49">
        <v>65</v>
      </c>
      <c r="U9" s="49">
        <v>75</v>
      </c>
      <c r="V9" s="50" t="e">
        <f t="shared" ref="V9:V20" si="4">P9/P$3*100</f>
        <v>#DIV/0!</v>
      </c>
    </row>
    <row r="10" ht="15.95" customHeight="1" spans="1:22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41">
        <v>86</v>
      </c>
      <c r="M10" s="27"/>
      <c r="N10" s="27">
        <f t="shared" ref="N10:N12" si="5">MAX(B10,D10,F10,I10)-MIN(B10,D10,F10,I10)</f>
        <v>0</v>
      </c>
      <c r="O10" s="42">
        <v>70</v>
      </c>
      <c r="P10" s="27"/>
      <c r="Q10" s="27">
        <f t="shared" si="3"/>
        <v>0</v>
      </c>
      <c r="R10" s="48">
        <v>81</v>
      </c>
      <c r="S10" s="49">
        <v>91</v>
      </c>
      <c r="T10" s="49">
        <v>65</v>
      </c>
      <c r="U10" s="49">
        <v>75</v>
      </c>
      <c r="V10" s="50" t="e">
        <f t="shared" si="4"/>
        <v>#DIV/0!</v>
      </c>
    </row>
    <row r="11" ht="15.95" customHeight="1" spans="1:22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41">
        <v>86</v>
      </c>
      <c r="M11" s="27"/>
      <c r="N11" s="27">
        <f t="shared" si="5"/>
        <v>0</v>
      </c>
      <c r="O11" s="42">
        <v>70</v>
      </c>
      <c r="P11" s="27"/>
      <c r="Q11" s="27">
        <f t="shared" si="3"/>
        <v>0</v>
      </c>
      <c r="R11" s="48">
        <v>81</v>
      </c>
      <c r="S11" s="49">
        <v>91</v>
      </c>
      <c r="T11" s="49">
        <v>65</v>
      </c>
      <c r="U11" s="49">
        <v>75</v>
      </c>
      <c r="V11" s="50" t="e">
        <f t="shared" si="4"/>
        <v>#DIV/0!</v>
      </c>
    </row>
    <row r="12" ht="15.95" customHeight="1" spans="1:22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41">
        <v>86</v>
      </c>
      <c r="M12" s="27"/>
      <c r="N12" s="27">
        <f t="shared" si="5"/>
        <v>0</v>
      </c>
      <c r="O12" s="42">
        <v>70</v>
      </c>
      <c r="P12" s="27"/>
      <c r="Q12" s="27">
        <f t="shared" si="3"/>
        <v>0</v>
      </c>
      <c r="R12" s="48">
        <v>81</v>
      </c>
      <c r="S12" s="49">
        <v>91</v>
      </c>
      <c r="T12" s="49">
        <v>65</v>
      </c>
      <c r="U12" s="49">
        <v>75</v>
      </c>
      <c r="V12" s="50" t="e">
        <f t="shared" si="4"/>
        <v>#DIV/0!</v>
      </c>
    </row>
    <row r="13" ht="15.95" customHeight="1" spans="1:28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41">
        <v>86</v>
      </c>
      <c r="M13" s="27"/>
      <c r="N13" s="27">
        <f t="shared" ref="N13:N20" si="6">MAX(B13,D13,E13,F13,I13)-MIN(B13,D13,E13,E13,F13,I13)</f>
        <v>0</v>
      </c>
      <c r="O13" s="42">
        <v>70</v>
      </c>
      <c r="P13" s="27"/>
      <c r="Q13" s="27">
        <f t="shared" ref="Q13:Q20" si="7">MAX(C13,G13,H13,J13,K13)-MIN(C13,G13,H13,J13,K13)</f>
        <v>0</v>
      </c>
      <c r="R13" s="48">
        <v>81</v>
      </c>
      <c r="S13" s="49">
        <v>91</v>
      </c>
      <c r="T13" s="49">
        <v>65</v>
      </c>
      <c r="U13" s="49">
        <v>75</v>
      </c>
      <c r="V13" s="50" t="e">
        <f t="shared" si="4"/>
        <v>#DIV/0!</v>
      </c>
      <c r="AB13" s="52"/>
    </row>
    <row r="14" ht="15.95" customHeight="1" spans="1:22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41">
        <v>86</v>
      </c>
      <c r="M14" s="27"/>
      <c r="N14" s="27">
        <f t="shared" si="6"/>
        <v>0</v>
      </c>
      <c r="O14" s="42">
        <v>70</v>
      </c>
      <c r="P14" s="27"/>
      <c r="Q14" s="27">
        <f t="shared" si="7"/>
        <v>0</v>
      </c>
      <c r="R14" s="48">
        <v>81</v>
      </c>
      <c r="S14" s="49">
        <v>91</v>
      </c>
      <c r="T14" s="49">
        <v>65</v>
      </c>
      <c r="U14" s="49">
        <v>75</v>
      </c>
      <c r="V14" s="50" t="e">
        <f t="shared" si="4"/>
        <v>#DIV/0!</v>
      </c>
    </row>
    <row r="15" ht="15.95" customHeight="1" spans="1:23">
      <c r="A15" s="21">
        <v>11</v>
      </c>
      <c r="B15" s="26"/>
      <c r="C15" s="26"/>
      <c r="D15" s="27"/>
      <c r="E15" s="29"/>
      <c r="F15" s="26"/>
      <c r="G15" s="26"/>
      <c r="H15" s="26"/>
      <c r="I15" s="26"/>
      <c r="J15" s="26"/>
      <c r="K15" s="26"/>
      <c r="L15" s="41">
        <v>86</v>
      </c>
      <c r="M15" s="27"/>
      <c r="N15" s="27">
        <f t="shared" si="6"/>
        <v>0</v>
      </c>
      <c r="O15" s="42">
        <v>70</v>
      </c>
      <c r="P15" s="27"/>
      <c r="Q15" s="27">
        <f t="shared" si="7"/>
        <v>0</v>
      </c>
      <c r="R15" s="48">
        <v>81</v>
      </c>
      <c r="S15" s="49">
        <v>91</v>
      </c>
      <c r="T15" s="49">
        <v>65</v>
      </c>
      <c r="U15" s="49">
        <v>75</v>
      </c>
      <c r="V15" s="50" t="e">
        <f t="shared" si="4"/>
        <v>#DIV/0!</v>
      </c>
      <c r="W15" s="51"/>
    </row>
    <row r="16" ht="15.95" customHeight="1" spans="1:23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41">
        <v>86</v>
      </c>
      <c r="M16" s="27"/>
      <c r="N16" s="27">
        <f t="shared" si="6"/>
        <v>0</v>
      </c>
      <c r="O16" s="42">
        <v>70</v>
      </c>
      <c r="P16" s="27"/>
      <c r="Q16" s="27">
        <f t="shared" si="7"/>
        <v>0</v>
      </c>
      <c r="R16" s="48">
        <v>81</v>
      </c>
      <c r="S16" s="49">
        <v>91</v>
      </c>
      <c r="T16" s="49">
        <v>65</v>
      </c>
      <c r="U16" s="49">
        <v>75</v>
      </c>
      <c r="V16" s="50" t="e">
        <f t="shared" si="4"/>
        <v>#DIV/0!</v>
      </c>
      <c r="W16" s="51"/>
    </row>
    <row r="17" ht="15.95" customHeight="1" spans="1:23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41">
        <v>86</v>
      </c>
      <c r="M17" s="27"/>
      <c r="N17" s="27">
        <f t="shared" si="6"/>
        <v>0</v>
      </c>
      <c r="O17" s="42">
        <v>70</v>
      </c>
      <c r="P17" s="27"/>
      <c r="Q17" s="27">
        <f t="shared" si="7"/>
        <v>0</v>
      </c>
      <c r="R17" s="48">
        <v>81</v>
      </c>
      <c r="S17" s="49">
        <v>91</v>
      </c>
      <c r="T17" s="49">
        <v>65</v>
      </c>
      <c r="U17" s="49">
        <v>75</v>
      </c>
      <c r="V17" s="50" t="e">
        <f t="shared" si="4"/>
        <v>#DIV/0!</v>
      </c>
      <c r="W17" s="51"/>
    </row>
    <row r="18" ht="15.95" customHeight="1" spans="1:23">
      <c r="A18" s="21">
        <v>2</v>
      </c>
      <c r="B18" s="28"/>
      <c r="C18" s="28"/>
      <c r="D18" s="28"/>
      <c r="E18" s="27"/>
      <c r="F18" s="28"/>
      <c r="G18" s="28"/>
      <c r="H18" s="28"/>
      <c r="I18" s="28"/>
      <c r="J18" s="28"/>
      <c r="K18" s="28"/>
      <c r="L18" s="41">
        <v>86</v>
      </c>
      <c r="M18" s="27"/>
      <c r="N18" s="27">
        <f t="shared" si="6"/>
        <v>0</v>
      </c>
      <c r="O18" s="42">
        <v>70</v>
      </c>
      <c r="P18" s="27"/>
      <c r="Q18" s="27">
        <f t="shared" si="7"/>
        <v>0</v>
      </c>
      <c r="R18" s="48">
        <v>81</v>
      </c>
      <c r="S18" s="49">
        <v>91</v>
      </c>
      <c r="T18" s="49">
        <v>65</v>
      </c>
      <c r="U18" s="49">
        <v>75</v>
      </c>
      <c r="V18" s="50" t="e">
        <f t="shared" si="4"/>
        <v>#DIV/0!</v>
      </c>
      <c r="W18" s="51"/>
    </row>
    <row r="19" ht="15.95" customHeight="1" spans="1:23">
      <c r="A19" s="21">
        <v>3</v>
      </c>
      <c r="B19" s="28"/>
      <c r="C19" s="28"/>
      <c r="D19" s="28"/>
      <c r="E19" s="27"/>
      <c r="F19" s="28"/>
      <c r="G19" s="28"/>
      <c r="H19" s="28"/>
      <c r="I19" s="28"/>
      <c r="J19" s="28"/>
      <c r="K19" s="28"/>
      <c r="L19" s="41">
        <v>86</v>
      </c>
      <c r="M19" s="27"/>
      <c r="N19" s="27">
        <f t="shared" si="6"/>
        <v>0</v>
      </c>
      <c r="O19" s="42">
        <v>70</v>
      </c>
      <c r="P19" s="27"/>
      <c r="Q19" s="27">
        <f t="shared" si="7"/>
        <v>0</v>
      </c>
      <c r="R19" s="48">
        <v>81</v>
      </c>
      <c r="S19" s="49">
        <v>91</v>
      </c>
      <c r="T19" s="49">
        <v>65</v>
      </c>
      <c r="U19" s="49">
        <v>75</v>
      </c>
      <c r="V19" s="50" t="e">
        <f t="shared" si="4"/>
        <v>#DIV/0!</v>
      </c>
      <c r="W19" s="51"/>
    </row>
    <row r="20" ht="15.95" customHeight="1" spans="1:23">
      <c r="A20" s="21">
        <v>4</v>
      </c>
      <c r="B20" s="28"/>
      <c r="C20" s="30"/>
      <c r="D20" s="30"/>
      <c r="E20" s="27"/>
      <c r="F20" s="30"/>
      <c r="G20" s="30"/>
      <c r="H20" s="30"/>
      <c r="I20" s="30"/>
      <c r="J20" s="30"/>
      <c r="K20" s="30"/>
      <c r="L20" s="43">
        <v>86</v>
      </c>
      <c r="M20" s="27"/>
      <c r="N20" s="27">
        <f t="shared" si="6"/>
        <v>0</v>
      </c>
      <c r="O20" s="42">
        <v>70</v>
      </c>
      <c r="P20" s="27"/>
      <c r="Q20" s="27">
        <f t="shared" si="7"/>
        <v>0</v>
      </c>
      <c r="R20" s="48">
        <v>81</v>
      </c>
      <c r="S20" s="49">
        <v>91</v>
      </c>
      <c r="T20" s="49">
        <v>65</v>
      </c>
      <c r="U20" s="49">
        <v>75</v>
      </c>
      <c r="V20" s="50" t="e">
        <f t="shared" si="4"/>
        <v>#DIV/0!</v>
      </c>
      <c r="W20" s="51"/>
    </row>
    <row r="21" spans="12:13">
      <c r="L21" s="44"/>
      <c r="M21" s="44"/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2"/>
  <dimension ref="A1:AE22"/>
  <sheetViews>
    <sheetView zoomScale="76" zoomScaleNormal="76" workbookViewId="0">
      <selection activeCell="Y13" sqref="Y13"/>
    </sheetView>
  </sheetViews>
  <sheetFormatPr defaultColWidth="9" defaultRowHeight="13.2"/>
  <cols>
    <col min="1" max="1" width="6.62962962962963" customWidth="1"/>
    <col min="2" max="2" width="9.5" customWidth="1"/>
    <col min="3" max="31" width="10" customWidth="1"/>
  </cols>
  <sheetData>
    <row r="1" ht="16.2" spans="1:31">
      <c r="A1" s="2" t="s">
        <v>68</v>
      </c>
      <c r="B1" s="3" t="s">
        <v>6</v>
      </c>
      <c r="C1" s="3" t="s">
        <v>10</v>
      </c>
      <c r="D1" s="3" t="s">
        <v>84</v>
      </c>
      <c r="E1" s="3" t="s">
        <v>15</v>
      </c>
      <c r="F1" s="3" t="s">
        <v>18</v>
      </c>
      <c r="G1" s="3" t="s">
        <v>20</v>
      </c>
      <c r="H1" s="3" t="s">
        <v>22</v>
      </c>
      <c r="I1" s="3" t="s">
        <v>93</v>
      </c>
      <c r="J1" s="3" t="s">
        <v>29</v>
      </c>
      <c r="K1" s="3" t="s">
        <v>32</v>
      </c>
      <c r="L1" s="3" t="s">
        <v>102</v>
      </c>
      <c r="M1" s="3" t="s">
        <v>35</v>
      </c>
      <c r="N1" s="3" t="s">
        <v>37</v>
      </c>
      <c r="O1" s="3" t="s">
        <v>38</v>
      </c>
      <c r="P1" s="3" t="s">
        <v>40</v>
      </c>
      <c r="Q1" s="10" t="s">
        <v>41</v>
      </c>
      <c r="R1" s="3" t="s">
        <v>44</v>
      </c>
      <c r="S1" s="3" t="s">
        <v>47</v>
      </c>
      <c r="T1" s="3" t="s">
        <v>48</v>
      </c>
      <c r="U1" s="3" t="s">
        <v>109</v>
      </c>
      <c r="V1" s="3" t="s">
        <v>110</v>
      </c>
      <c r="W1" s="3" t="s">
        <v>52</v>
      </c>
      <c r="X1" s="3" t="s">
        <v>104</v>
      </c>
      <c r="Y1" s="3" t="s">
        <v>56</v>
      </c>
      <c r="Z1" s="3" t="s">
        <v>59</v>
      </c>
      <c r="AA1" s="3" t="s">
        <v>61</v>
      </c>
      <c r="AB1" s="3" t="s">
        <v>62</v>
      </c>
      <c r="AC1" s="3" t="s">
        <v>64</v>
      </c>
      <c r="AD1" s="3" t="s">
        <v>66</v>
      </c>
      <c r="AE1" s="3" t="s">
        <v>108</v>
      </c>
    </row>
    <row r="2" s="1" customFormat="1" ht="16.2" spans="1:31">
      <c r="A2" s="4" t="s">
        <v>111</v>
      </c>
      <c r="B2" s="5">
        <v>100</v>
      </c>
      <c r="C2" s="5">
        <v>100</v>
      </c>
      <c r="D2" s="5">
        <v>100</v>
      </c>
      <c r="E2" s="5">
        <v>100</v>
      </c>
      <c r="F2" s="5">
        <v>100</v>
      </c>
      <c r="G2" s="5">
        <v>100</v>
      </c>
      <c r="H2" s="5">
        <v>100</v>
      </c>
      <c r="I2" s="5"/>
      <c r="J2" s="5">
        <v>100</v>
      </c>
      <c r="K2" s="5">
        <v>100</v>
      </c>
      <c r="L2" s="5">
        <v>100</v>
      </c>
      <c r="M2" s="5">
        <v>100</v>
      </c>
      <c r="N2" s="5">
        <v>100</v>
      </c>
      <c r="O2" s="5">
        <v>100</v>
      </c>
      <c r="P2" s="5">
        <v>100</v>
      </c>
      <c r="Q2" s="7">
        <v>100</v>
      </c>
      <c r="R2" s="5">
        <v>100</v>
      </c>
      <c r="S2" s="5">
        <v>100</v>
      </c>
      <c r="T2" s="5">
        <v>100</v>
      </c>
      <c r="U2" s="5">
        <v>100</v>
      </c>
      <c r="V2" s="5">
        <v>100</v>
      </c>
      <c r="W2" s="5">
        <v>100</v>
      </c>
      <c r="X2" s="5">
        <v>100</v>
      </c>
      <c r="Y2" s="5">
        <v>100</v>
      </c>
      <c r="Z2" s="5">
        <v>100</v>
      </c>
      <c r="AA2" s="5">
        <v>100</v>
      </c>
      <c r="AB2" s="5">
        <v>100</v>
      </c>
      <c r="AC2" s="5">
        <v>100</v>
      </c>
      <c r="AD2" s="5">
        <v>100</v>
      </c>
      <c r="AE2" s="5"/>
    </row>
    <row r="3" s="1" customFormat="1" ht="16.2" spans="1:31">
      <c r="A3" s="6">
        <v>12</v>
      </c>
      <c r="B3" s="7">
        <f ca="1">INDIRECT(B$1&amp;"!Q4")</f>
        <v>100.061543411975</v>
      </c>
      <c r="C3" s="7">
        <f ca="1">INDIRECT(C$1&amp;"!Q4")</f>
        <v>100.029829441309</v>
      </c>
      <c r="D3" s="7">
        <f ca="1">INDIRECT(D$1&amp;"!V4")</f>
        <v>98.5993141753599</v>
      </c>
      <c r="E3" s="7">
        <f ca="1" t="shared" ref="E3:H3" si="0">INDIRECT(E$1&amp;"!Q4")</f>
        <v>99.4138174365586</v>
      </c>
      <c r="F3" s="7">
        <f ca="1" t="shared" si="0"/>
        <v>99.4704270691569</v>
      </c>
      <c r="G3" s="7">
        <f ca="1" t="shared" si="0"/>
        <v>99.0152349124295</v>
      </c>
      <c r="H3" s="7">
        <f ca="1" t="shared" si="0"/>
        <v>96.6150051156859</v>
      </c>
      <c r="I3" s="7">
        <v>100</v>
      </c>
      <c r="J3" s="7">
        <f ca="1" t="shared" ref="J3:AD3" si="1">INDIRECT(J$1&amp;"!Q4")</f>
        <v>100.134821141098</v>
      </c>
      <c r="K3" s="7">
        <f ca="1" t="shared" si="1"/>
        <v>99.9494642692485</v>
      </c>
      <c r="L3" s="7">
        <f ca="1" t="shared" si="1"/>
        <v>98.4528380137535</v>
      </c>
      <c r="M3" s="7">
        <f ca="1" t="shared" si="1"/>
        <v>101.337347570825</v>
      </c>
      <c r="N3" s="7">
        <f ca="1" t="shared" si="1"/>
        <v>100.009849505855</v>
      </c>
      <c r="O3" s="7">
        <f ca="1" t="shared" si="1"/>
        <v>100.23063845399</v>
      </c>
      <c r="P3" s="7">
        <f ca="1" t="shared" si="1"/>
        <v>99.1511449591171</v>
      </c>
      <c r="Q3" s="7">
        <f ca="1" t="shared" si="1"/>
        <v>99.8685919921977</v>
      </c>
      <c r="R3" s="7">
        <f ca="1" t="shared" si="1"/>
        <v>98.1832035148041</v>
      </c>
      <c r="S3" s="7">
        <f ca="1" t="shared" si="1"/>
        <v>100.896941301428</v>
      </c>
      <c r="T3" s="7">
        <f ca="1" t="shared" si="1"/>
        <v>99.948190764941</v>
      </c>
      <c r="U3" s="7">
        <f ca="1" t="shared" si="1"/>
        <v>100.956077053353</v>
      </c>
      <c r="V3" s="7">
        <f ca="1" t="shared" si="1"/>
        <v>100.440355970127</v>
      </c>
      <c r="W3" s="7">
        <f ca="1" t="shared" si="1"/>
        <v>100.510739013838</v>
      </c>
      <c r="X3" s="7">
        <f ca="1" t="shared" si="1"/>
        <v>100.198269240431</v>
      </c>
      <c r="Y3" s="7">
        <f ca="1" t="shared" si="1"/>
        <v>101.140702209545</v>
      </c>
      <c r="Z3" s="7">
        <f ca="1" t="shared" si="1"/>
        <v>102.115893733894</v>
      </c>
      <c r="AA3" s="7">
        <f ca="1" t="shared" si="1"/>
        <v>100.341127773571</v>
      </c>
      <c r="AB3" s="7">
        <f ca="1" t="shared" si="1"/>
        <v>99.8828380653178</v>
      </c>
      <c r="AC3" s="7">
        <f ca="1" t="shared" si="1"/>
        <v>99.2207425402963</v>
      </c>
      <c r="AD3" s="7">
        <f ca="1" t="shared" si="1"/>
        <v>98.6999967423694</v>
      </c>
      <c r="AE3" s="7">
        <v>100</v>
      </c>
    </row>
    <row r="4" s="1" customFormat="1" ht="16.2" spans="1:31">
      <c r="A4" s="236" t="s">
        <v>112</v>
      </c>
      <c r="B4" s="7">
        <f ca="1">INDIRECT(B$1&amp;"!Q5")</f>
        <v>100.027407012341</v>
      </c>
      <c r="C4" s="7">
        <f ca="1">INDIRECT(C$1&amp;"!Q5")</f>
        <v>100.187766718173</v>
      </c>
      <c r="D4" s="7">
        <f ca="1">INDIRECT(D$1&amp;"!V5")</f>
        <v>98.6692461660911</v>
      </c>
      <c r="E4" s="7">
        <f ca="1">INDIRECT(E$1&amp;"!Q5")</f>
        <v>99.755453884974</v>
      </c>
      <c r="F4" s="7">
        <f ca="1">INDIRECT(F$1&amp;"!Q5")</f>
        <v>99.4027179545501</v>
      </c>
      <c r="G4" s="7">
        <f ca="1">INDIRECT(G$1&amp;"!Q5")</f>
        <v>98.9223405698705</v>
      </c>
      <c r="H4" s="7">
        <f ca="1">INDIRECT(H$1&amp;"!Q5")</f>
        <v>96.5138071943645</v>
      </c>
      <c r="I4" s="7">
        <f ca="1">INDIRECT(I$1&amp;"!V5")</f>
        <v>99.3868613818303</v>
      </c>
      <c r="J4" s="7">
        <f ca="1" t="shared" ref="J4:AD4" si="2">INDIRECT(J$1&amp;"!Q5")</f>
        <v>100.675911958426</v>
      </c>
      <c r="K4" s="7">
        <f ca="1" t="shared" si="2"/>
        <v>99.7873861770829</v>
      </c>
      <c r="L4" s="7">
        <f ca="1" t="shared" si="2"/>
        <v>98.4253018766019</v>
      </c>
      <c r="M4" s="7">
        <f ca="1" t="shared" si="2"/>
        <v>101.536839065076</v>
      </c>
      <c r="N4" s="7">
        <f ca="1" t="shared" si="2"/>
        <v>99.9157176112779</v>
      </c>
      <c r="O4" s="7">
        <f ca="1" t="shared" si="2"/>
        <v>100.534643539564</v>
      </c>
      <c r="P4" s="7">
        <f ca="1" t="shared" si="2"/>
        <v>99.0119660291954</v>
      </c>
      <c r="Q4" s="7">
        <f ca="1" t="shared" si="2"/>
        <v>99.7425242726187</v>
      </c>
      <c r="R4" s="7">
        <f ca="1" t="shared" si="2"/>
        <v>97.9434997894474</v>
      </c>
      <c r="S4" s="7">
        <f ca="1" t="shared" si="2"/>
        <v>100.119469418385</v>
      </c>
      <c r="T4" s="7">
        <f ca="1" t="shared" si="2"/>
        <v>99.8432549076428</v>
      </c>
      <c r="U4" s="7">
        <f ca="1" t="shared" si="2"/>
        <v>101.331287390548</v>
      </c>
      <c r="V4" s="7">
        <f ca="1" t="shared" si="2"/>
        <v>100.336423196618</v>
      </c>
      <c r="W4" s="7">
        <f ca="1" t="shared" si="2"/>
        <v>100.548210460891</v>
      </c>
      <c r="X4" s="7">
        <f ca="1" t="shared" si="2"/>
        <v>100.12915624438</v>
      </c>
      <c r="Y4" s="7">
        <f ca="1" t="shared" si="2"/>
        <v>101.163127508128</v>
      </c>
      <c r="Z4" s="7">
        <f ca="1" t="shared" si="2"/>
        <v>102.278725330076</v>
      </c>
      <c r="AA4" s="7">
        <f ca="1" t="shared" si="2"/>
        <v>100.207357200968</v>
      </c>
      <c r="AB4" s="7">
        <f ca="1" t="shared" si="2"/>
        <v>99.842313256374</v>
      </c>
      <c r="AC4" s="7">
        <f ca="1" t="shared" si="2"/>
        <v>99.9426479688505</v>
      </c>
      <c r="AD4" s="7">
        <f ca="1" t="shared" si="2"/>
        <v>99.2358134088644</v>
      </c>
      <c r="AE4" s="7">
        <f ca="1">INDIRECT(AE$1&amp;"!V5")</f>
        <v>99.80157013629</v>
      </c>
    </row>
    <row r="5" s="1" customFormat="1" ht="16.2" spans="1:31">
      <c r="A5" s="236" t="s">
        <v>113</v>
      </c>
      <c r="B5" s="7">
        <f ca="1">INDIRECT(B$1&amp;"!Q6")</f>
        <v>100.138907820426</v>
      </c>
      <c r="C5" s="7">
        <f ca="1">INDIRECT(C$1&amp;"!Q6")</f>
        <v>100.229429657691</v>
      </c>
      <c r="D5" s="7">
        <f ca="1">INDIRECT(D$1&amp;"!V6")</f>
        <v>98.684306218969</v>
      </c>
      <c r="E5" s="7">
        <f ca="1" t="shared" ref="E5:H5" si="3">INDIRECT(E$1&amp;"!Q6")</f>
        <v>99.4663880687326</v>
      </c>
      <c r="F5" s="7">
        <f ca="1" t="shared" si="3"/>
        <v>99.2934640063823</v>
      </c>
      <c r="G5" s="7">
        <f ca="1" t="shared" si="3"/>
        <v>98.6895854732732</v>
      </c>
      <c r="H5" s="7">
        <f ca="1" t="shared" si="3"/>
        <v>96.2104856545856</v>
      </c>
      <c r="I5" s="7">
        <f ca="1">INDIRECT(I$1&amp;"!V6")</f>
        <v>98.9453905957643</v>
      </c>
      <c r="J5" s="7">
        <f ca="1" t="shared" ref="J5:AD5" si="4">INDIRECT(J$1&amp;"!Q6")</f>
        <v>100.80964716261</v>
      </c>
      <c r="K5" s="7">
        <f ca="1" t="shared" si="4"/>
        <v>99.9871492476368</v>
      </c>
      <c r="L5" s="7">
        <f ca="1" t="shared" si="4"/>
        <v>98.0310033518302</v>
      </c>
      <c r="M5" s="7">
        <f ca="1" t="shared" si="4"/>
        <v>100.546668179115</v>
      </c>
      <c r="N5" s="7">
        <f ca="1" t="shared" si="4"/>
        <v>99.6608168402198</v>
      </c>
      <c r="O5" s="7">
        <f ca="1" t="shared" si="4"/>
        <v>100.467149354063</v>
      </c>
      <c r="P5" s="7">
        <f ca="1" t="shared" si="4"/>
        <v>98.6078041301525</v>
      </c>
      <c r="Q5" s="7">
        <f ca="1" t="shared" si="4"/>
        <v>99.7578464455795</v>
      </c>
      <c r="R5" s="7">
        <f ca="1" t="shared" si="4"/>
        <v>98.0768061167759</v>
      </c>
      <c r="S5" s="7">
        <f ca="1" t="shared" si="4"/>
        <v>100.713299185427</v>
      </c>
      <c r="T5" s="7">
        <f ca="1" t="shared" si="4"/>
        <v>99.6227582191979</v>
      </c>
      <c r="U5" s="7">
        <f ca="1" t="shared" si="4"/>
        <v>101.603138942482</v>
      </c>
      <c r="V5" s="7">
        <f ca="1" t="shared" si="4"/>
        <v>100.431517412946</v>
      </c>
      <c r="W5" s="7">
        <f ca="1" t="shared" si="4"/>
        <v>100.675619298937</v>
      </c>
      <c r="X5" s="7">
        <f ca="1" t="shared" si="4"/>
        <v>100.26198558514</v>
      </c>
      <c r="Y5" s="7">
        <f ca="1" t="shared" si="4"/>
        <v>101.096710573553</v>
      </c>
      <c r="Z5" s="7">
        <f ca="1" t="shared" si="4"/>
        <v>102.183964644671</v>
      </c>
      <c r="AA5" s="7">
        <f ca="1" t="shared" si="4"/>
        <v>100.170006325939</v>
      </c>
      <c r="AB5" s="7">
        <f ca="1" t="shared" si="4"/>
        <v>100.806733776896</v>
      </c>
      <c r="AC5" s="7">
        <f ca="1" t="shared" si="4"/>
        <v>99.8390298124027</v>
      </c>
      <c r="AD5" s="7">
        <f ca="1" t="shared" si="4"/>
        <v>98.1857855507699</v>
      </c>
      <c r="AE5" s="7">
        <f ca="1">INDIRECT(AE$1&amp;"!V6")</f>
        <v>99.8741979267948</v>
      </c>
    </row>
    <row r="6" s="1" customFormat="1" ht="16.2" spans="1:31">
      <c r="A6" s="236" t="s">
        <v>114</v>
      </c>
      <c r="B6" s="7">
        <f ca="1">INDIRECT(B$1&amp;"!Q7")</f>
        <v>99.8907685313152</v>
      </c>
      <c r="C6" s="7">
        <f ca="1">INDIRECT(C$1&amp;"!Q7")</f>
        <v>99.9433238371862</v>
      </c>
      <c r="D6" s="7">
        <f ca="1">INDIRECT(D$1&amp;"!V7")</f>
        <v>99.5274988038313</v>
      </c>
      <c r="E6" s="7">
        <f ca="1" t="shared" ref="E6:H6" si="5">INDIRECT(E$1&amp;"!Q7")</f>
        <v>99.6414186859303</v>
      </c>
      <c r="F6" s="7">
        <f ca="1" t="shared" si="5"/>
        <v>99.1889777435454</v>
      </c>
      <c r="G6" s="7">
        <f ca="1" t="shared" si="5"/>
        <v>98.742851790726</v>
      </c>
      <c r="H6" s="7">
        <f ca="1" t="shared" si="5"/>
        <v>96.204279289194</v>
      </c>
      <c r="I6" s="7">
        <f ca="1">INDIRECT(I$1&amp;"!V7")</f>
        <v>99.1996971135337</v>
      </c>
      <c r="J6" s="7">
        <f ca="1" t="shared" ref="J6:AD6" si="6">INDIRECT(J$1&amp;"!Q7")</f>
        <v>100.512008357453</v>
      </c>
      <c r="K6" s="7">
        <f ca="1" t="shared" si="6"/>
        <v>100.085357757654</v>
      </c>
      <c r="L6" s="7">
        <f ca="1" t="shared" si="6"/>
        <v>97.985031736017</v>
      </c>
      <c r="M6" s="7">
        <f ca="1" t="shared" si="6"/>
        <v>100.30349707489</v>
      </c>
      <c r="N6" s="7">
        <f ca="1" t="shared" si="6"/>
        <v>99.7467581953389</v>
      </c>
      <c r="O6" s="7">
        <f ca="1" t="shared" si="6"/>
        <v>100.502950615039</v>
      </c>
      <c r="P6" s="7">
        <f ca="1" t="shared" si="6"/>
        <v>98.454374142022</v>
      </c>
      <c r="Q6" s="7">
        <f ca="1" t="shared" si="6"/>
        <v>100.056956704419</v>
      </c>
      <c r="R6" s="7">
        <f ca="1" t="shared" si="6"/>
        <v>98.4247513649147</v>
      </c>
      <c r="S6" s="7">
        <f ca="1" t="shared" si="6"/>
        <v>99.9057571029948</v>
      </c>
      <c r="T6" s="7">
        <f ca="1" t="shared" si="6"/>
        <v>99.4653344054197</v>
      </c>
      <c r="U6" s="7">
        <f ca="1" t="shared" si="6"/>
        <v>101.520271110707</v>
      </c>
      <c r="V6" s="7">
        <f ca="1" t="shared" si="6"/>
        <v>100.250453710999</v>
      </c>
      <c r="W6" s="7">
        <f ca="1" t="shared" si="6"/>
        <v>100.703292079855</v>
      </c>
      <c r="X6" s="7">
        <f ca="1" t="shared" si="6"/>
        <v>100.185362074118</v>
      </c>
      <c r="Y6" s="7">
        <f ca="1" t="shared" si="6"/>
        <v>101.185470179939</v>
      </c>
      <c r="Z6" s="7">
        <f ca="1" t="shared" si="6"/>
        <v>101.134501581797</v>
      </c>
      <c r="AA6" s="7">
        <f ca="1" t="shared" si="6"/>
        <v>99.8630991628039</v>
      </c>
      <c r="AB6" s="7">
        <f ca="1" t="shared" si="6"/>
        <v>100.71751734766</v>
      </c>
      <c r="AC6" s="7">
        <f ca="1" t="shared" si="6"/>
        <v>98.7856458499753</v>
      </c>
      <c r="AD6" s="7">
        <f ca="1" t="shared" si="6"/>
        <v>97.3173313393442</v>
      </c>
      <c r="AE6" s="7">
        <f ca="1">INDIRECT(AE$1&amp;"!V7")</f>
        <v>100.224470072356</v>
      </c>
    </row>
    <row r="7" s="1" customFormat="1" ht="16.2" spans="1:31">
      <c r="A7" s="236" t="s">
        <v>115</v>
      </c>
      <c r="B7" s="7">
        <f ca="1">INDIRECT(B$1&amp;"!Q8")</f>
        <v>99.9075077878324</v>
      </c>
      <c r="C7" s="7">
        <f ca="1">INDIRECT(C$1&amp;"!Q8")</f>
        <v>100.026055869963</v>
      </c>
      <c r="D7" s="7">
        <f ca="1">INDIRECT(D$1&amp;"!V8")</f>
        <v>99.6594979522487</v>
      </c>
      <c r="E7" s="7">
        <f ca="1">INDIRECT(E$1&amp;"!Q8")</f>
        <v>99.4181174961182</v>
      </c>
      <c r="F7" s="7">
        <f ca="1">INDIRECT(F$1&amp;"!Q8")</f>
        <v>99.1984809058391</v>
      </c>
      <c r="G7" s="7">
        <f ca="1">INDIRECT(G$1&amp;"!Q8")</f>
        <v>98.4697399284463</v>
      </c>
      <c r="H7" s="7">
        <f ca="1">INDIRECT(H$1&amp;"!Q8")</f>
        <v>96.6739007202102</v>
      </c>
      <c r="I7" s="7">
        <f ca="1">INDIRECT(I$1&amp;"!V8")</f>
        <v>99.1975626976973</v>
      </c>
      <c r="J7" s="7">
        <f ca="1" t="shared" ref="J7:AD7" si="7">INDIRECT(J$1&amp;"!Q8")</f>
        <v>100.399738518595</v>
      </c>
      <c r="K7" s="7">
        <f ca="1" t="shared" si="7"/>
        <v>100.127042460861</v>
      </c>
      <c r="L7" s="7">
        <f ca="1" t="shared" si="7"/>
        <v>98.5796873744754</v>
      </c>
      <c r="M7" s="7">
        <f ca="1" t="shared" si="7"/>
        <v>100.406081979502</v>
      </c>
      <c r="N7" s="7">
        <f ca="1" t="shared" si="7"/>
        <v>100.033919468601</v>
      </c>
      <c r="O7" s="7">
        <f ca="1" t="shared" si="7"/>
        <v>100.643571993826</v>
      </c>
      <c r="P7" s="7">
        <f ca="1" t="shared" si="7"/>
        <v>98.5345997218436</v>
      </c>
      <c r="Q7" s="7">
        <f ca="1" t="shared" si="7"/>
        <v>100.339412774506</v>
      </c>
      <c r="R7" s="7">
        <f ca="1" t="shared" si="7"/>
        <v>98.7316771051238</v>
      </c>
      <c r="S7" s="7">
        <f ca="1" t="shared" si="7"/>
        <v>100.8799990908</v>
      </c>
      <c r="T7" s="7">
        <f ca="1" t="shared" si="7"/>
        <v>99.9831223507112</v>
      </c>
      <c r="U7" s="7">
        <f ca="1" t="shared" si="7"/>
        <v>101.733322212881</v>
      </c>
      <c r="V7" s="7">
        <f ca="1" t="shared" si="7"/>
        <v>100.933757462682</v>
      </c>
      <c r="W7" s="7">
        <f ca="1" t="shared" si="7"/>
        <v>100.965177903932</v>
      </c>
      <c r="X7" s="7">
        <f ca="1" t="shared" si="7"/>
        <v>100.938910465552</v>
      </c>
      <c r="Y7" s="7">
        <f ca="1" t="shared" si="7"/>
        <v>100.844563260837</v>
      </c>
      <c r="Z7" s="7">
        <f ca="1" t="shared" si="7"/>
        <v>102.031181315158</v>
      </c>
      <c r="AA7" s="7">
        <f ca="1" t="shared" si="7"/>
        <v>99.8667322400891</v>
      </c>
      <c r="AB7" s="7">
        <f ca="1" t="shared" si="7"/>
        <v>100.821288719563</v>
      </c>
      <c r="AC7" s="7">
        <f ca="1" t="shared" si="7"/>
        <v>98.4110835057361</v>
      </c>
      <c r="AD7" s="7">
        <f ca="1" t="shared" si="7"/>
        <v>97.5265412412861</v>
      </c>
      <c r="AE7" s="7">
        <f ca="1">INDIRECT(AE$1&amp;"!V8")</f>
        <v>100.465650192839</v>
      </c>
    </row>
    <row r="8" s="1" customFormat="1" ht="16.2" spans="1:31">
      <c r="A8" s="236" t="s">
        <v>116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="1" customFormat="1" ht="16.2" spans="1:31">
      <c r="A9" s="236" t="s">
        <v>117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="1" customFormat="1" ht="16.2" spans="1:31">
      <c r="A10" s="236" t="s">
        <v>118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="1" customFormat="1" ht="16.2" spans="1:31">
      <c r="A11" s="236" t="s">
        <v>119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="1" customFormat="1" ht="16.2" spans="1:31">
      <c r="A12" s="236" t="s">
        <v>120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="1" customFormat="1" ht="16.2" spans="1:31">
      <c r="A13" s="236" t="s">
        <v>121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="1" customFormat="1" ht="16.2" spans="1:31">
      <c r="A14" s="236" t="s">
        <v>122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="1" customFormat="1" ht="16.2" spans="1:31">
      <c r="A15" s="236" t="s">
        <v>123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="1" customFormat="1" ht="16.2" spans="1:31">
      <c r="A16" s="4" t="s">
        <v>124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="1" customFormat="1" ht="16.2" spans="1:31">
      <c r="A17" s="236" t="s">
        <v>113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="1" customFormat="1" ht="16.2" spans="1:31">
      <c r="A18" s="236" t="s">
        <v>114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ht="16.2" spans="1:31">
      <c r="A19" s="236" t="s">
        <v>115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ht="16.2" spans="1:31">
      <c r="A20" s="236" t="s">
        <v>116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ht="16.2" spans="1:31">
      <c r="A21" s="236" t="s">
        <v>117</v>
      </c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ht="16.2" spans="1:31">
      <c r="A22" s="236" t="s">
        <v>118</v>
      </c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3.2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A20"/>
  <sheetViews>
    <sheetView zoomScale="76" zoomScaleNormal="76" workbookViewId="0">
      <selection activeCell="Z26" sqref="Z26"/>
    </sheetView>
  </sheetViews>
  <sheetFormatPr defaultColWidth="9" defaultRowHeight="13.2"/>
  <cols>
    <col min="1" max="1" width="3.75" style="11" customWidth="1"/>
    <col min="2" max="2" width="10.3796296296296" style="11" customWidth="1"/>
    <col min="3" max="3" width="10.5" style="11" customWidth="1"/>
    <col min="4" max="4" width="10.25" style="11" customWidth="1"/>
    <col min="5" max="5" width="10.5" style="11" customWidth="1"/>
    <col min="6" max="6" width="10.75" style="11" customWidth="1"/>
    <col min="7" max="7" width="10.25" style="11" customWidth="1"/>
    <col min="8" max="8" width="10.1296296296296" style="11" customWidth="1"/>
    <col min="9" max="9" width="10.6296296296296" style="11" customWidth="1"/>
    <col min="10" max="10" width="10" style="11" customWidth="1"/>
    <col min="11" max="11" width="9.75" style="11" customWidth="1"/>
    <col min="12" max="12" width="10.6296296296296" style="11" customWidth="1"/>
    <col min="13" max="13" width="10.25" style="11" customWidth="1"/>
    <col min="14" max="14" width="6.37962962962963" style="11" customWidth="1"/>
    <col min="15" max="15" width="11.3796296296296" style="11" customWidth="1"/>
    <col min="16" max="16" width="10.75" style="11" customWidth="1"/>
    <col min="17" max="17" width="6.5" style="11" customWidth="1"/>
    <col min="18" max="21" width="3.62962962962963" style="12" customWidth="1"/>
    <col min="22" max="22" width="8.5" style="11" customWidth="1"/>
    <col min="23" max="23" width="9.87962962962963" style="11" customWidth="1"/>
    <col min="24" max="24" width="2" style="11" customWidth="1"/>
    <col min="25" max="25" width="2.12962962962963" style="11" customWidth="1"/>
    <col min="26" max="16384" width="9" style="11"/>
  </cols>
  <sheetData>
    <row r="1" ht="20.1" customHeight="1" spans="6:6">
      <c r="F1" s="13" t="s">
        <v>84</v>
      </c>
    </row>
    <row r="2" ht="16.2" spans="1:22">
      <c r="A2" s="14" t="s">
        <v>68</v>
      </c>
      <c r="B2" s="15" t="s">
        <v>69</v>
      </c>
      <c r="C2" s="126" t="s">
        <v>70</v>
      </c>
      <c r="D2" s="16" t="s">
        <v>71</v>
      </c>
      <c r="E2" s="127" t="s">
        <v>72</v>
      </c>
      <c r="F2" s="16" t="s">
        <v>73</v>
      </c>
      <c r="G2" s="126" t="s">
        <v>74</v>
      </c>
      <c r="H2" s="128" t="s">
        <v>75</v>
      </c>
      <c r="I2" s="15" t="s">
        <v>76</v>
      </c>
      <c r="J2" s="15" t="s">
        <v>77</v>
      </c>
      <c r="K2" s="134" t="s">
        <v>78</v>
      </c>
      <c r="L2" s="135" t="s">
        <v>85</v>
      </c>
      <c r="M2" s="136" t="s">
        <v>86</v>
      </c>
      <c r="N2" s="34" t="s">
        <v>80</v>
      </c>
      <c r="O2" s="137" t="s">
        <v>87</v>
      </c>
      <c r="P2" s="137" t="s">
        <v>88</v>
      </c>
      <c r="Q2" s="140" t="s">
        <v>80</v>
      </c>
      <c r="R2" s="141" t="s">
        <v>89</v>
      </c>
      <c r="S2" s="141" t="s">
        <v>89</v>
      </c>
      <c r="T2" s="141" t="s">
        <v>90</v>
      </c>
      <c r="U2" s="141" t="s">
        <v>91</v>
      </c>
      <c r="V2" s="47" t="s">
        <v>83</v>
      </c>
    </row>
    <row r="3" ht="15.95" customHeight="1" spans="1:22">
      <c r="A3" s="21">
        <v>11</v>
      </c>
      <c r="B3" s="129"/>
      <c r="C3" s="130">
        <v>107.852307692308</v>
      </c>
      <c r="D3" s="23">
        <v>108.591666666667</v>
      </c>
      <c r="E3" s="131"/>
      <c r="F3" s="132"/>
      <c r="G3" s="133"/>
      <c r="H3" s="132"/>
      <c r="I3" s="132"/>
      <c r="J3" s="132"/>
      <c r="K3" s="132"/>
      <c r="L3" s="118">
        <v>109</v>
      </c>
      <c r="M3" s="119">
        <f t="shared" ref="M3:M8" si="0">AVERAGE(B3,D3,F3,H3,I3,J3,K3)</f>
        <v>108.591666666667</v>
      </c>
      <c r="N3" s="119">
        <f>MAX(B3,D3,F3,H3,I3,J3,K3)-MIN(B3,D3,F3,H3,I3,J3,K3)</f>
        <v>0</v>
      </c>
      <c r="O3" s="138">
        <v>106</v>
      </c>
      <c r="P3" s="139">
        <f t="shared" ref="P3:P8" si="1">AVERAGE(C3,E3,G3)</f>
        <v>107.852307692308</v>
      </c>
      <c r="Q3" s="139">
        <f>MAX(C3,E3,G3)-MIN(C3,E3,G3)</f>
        <v>0</v>
      </c>
      <c r="R3" s="48">
        <v>106</v>
      </c>
      <c r="S3" s="142">
        <v>112</v>
      </c>
      <c r="T3" s="49">
        <v>103</v>
      </c>
      <c r="U3" s="49">
        <v>109</v>
      </c>
      <c r="V3" s="50">
        <f>P3/P3*100</f>
        <v>100</v>
      </c>
    </row>
    <row r="4" ht="15.95" customHeight="1" spans="1:22">
      <c r="A4" s="21">
        <v>12</v>
      </c>
      <c r="B4" s="22">
        <v>109.32</v>
      </c>
      <c r="C4" s="130">
        <v>106.190789473684</v>
      </c>
      <c r="D4" s="23">
        <v>108.64375</v>
      </c>
      <c r="E4" s="131">
        <v>105.8</v>
      </c>
      <c r="F4" s="22"/>
      <c r="G4" s="130">
        <v>107.034117647059</v>
      </c>
      <c r="H4" s="22">
        <v>108.988</v>
      </c>
      <c r="I4" s="22"/>
      <c r="J4" s="22">
        <v>108.84</v>
      </c>
      <c r="K4" s="22"/>
      <c r="L4" s="118">
        <v>109</v>
      </c>
      <c r="M4" s="119">
        <f t="shared" si="0"/>
        <v>108.9479375</v>
      </c>
      <c r="N4" s="119">
        <f>MAX(B4,D4,F4,H4,I4,J4,K4)-MIN(B4,D4,F4,H4,I4,J4,K4)</f>
        <v>0.676249999999996</v>
      </c>
      <c r="O4" s="138">
        <v>106</v>
      </c>
      <c r="P4" s="139">
        <f t="shared" si="1"/>
        <v>106.341635706914</v>
      </c>
      <c r="Q4" s="139">
        <f>MAX(C4,E4,G4)-MIN(C4,E4,G4)</f>
        <v>1.23411764705881</v>
      </c>
      <c r="R4" s="48">
        <v>106</v>
      </c>
      <c r="S4" s="142">
        <v>112</v>
      </c>
      <c r="T4" s="49">
        <v>103</v>
      </c>
      <c r="U4" s="49">
        <v>109</v>
      </c>
      <c r="V4" s="50">
        <f t="shared" ref="V4:V20" si="2">P4/P$3*100</f>
        <v>98.5993141753599</v>
      </c>
    </row>
    <row r="5" ht="15.95" customHeight="1" spans="1:22">
      <c r="A5" s="21">
        <v>1</v>
      </c>
      <c r="B5" s="22">
        <v>109.405</v>
      </c>
      <c r="C5" s="130">
        <v>107.46265060241</v>
      </c>
      <c r="D5" s="23">
        <v>108.764285714286</v>
      </c>
      <c r="E5" s="131">
        <v>104.978</v>
      </c>
      <c r="F5" s="22">
        <v>109</v>
      </c>
      <c r="G5" s="130">
        <v>106.810526315789</v>
      </c>
      <c r="H5" s="22">
        <v>108.89</v>
      </c>
      <c r="I5" s="22">
        <v>109</v>
      </c>
      <c r="J5" s="22">
        <v>108.58</v>
      </c>
      <c r="K5" s="22">
        <v>109.142857142857</v>
      </c>
      <c r="L5" s="118">
        <v>109</v>
      </c>
      <c r="M5" s="119">
        <f t="shared" si="0"/>
        <v>108.96887755102</v>
      </c>
      <c r="N5" s="119">
        <f>MAX(B5,D5,F5,H5,I5,J5,K5)-MIN(B5,D5,F5,H5,I5,J5,K5)</f>
        <v>0.825000000000017</v>
      </c>
      <c r="O5" s="138">
        <v>106</v>
      </c>
      <c r="P5" s="139">
        <f t="shared" si="1"/>
        <v>106.417058972733</v>
      </c>
      <c r="Q5" s="139">
        <f>MAX(C5,E5,G5)-MIN(C5,E5,G5)</f>
        <v>2.48465060240964</v>
      </c>
      <c r="R5" s="48">
        <v>106</v>
      </c>
      <c r="S5" s="142">
        <v>112</v>
      </c>
      <c r="T5" s="49">
        <v>103</v>
      </c>
      <c r="U5" s="49">
        <v>109</v>
      </c>
      <c r="V5" s="50">
        <f t="shared" si="2"/>
        <v>98.6692461660911</v>
      </c>
    </row>
    <row r="6" ht="15.95" customHeight="1" spans="1:22">
      <c r="A6" s="21">
        <v>2</v>
      </c>
      <c r="B6" s="22">
        <v>109.455555555556</v>
      </c>
      <c r="C6" s="130">
        <v>106.853571428571</v>
      </c>
      <c r="D6" s="23">
        <v>108.135294117647</v>
      </c>
      <c r="E6" s="131">
        <v>105.113</v>
      </c>
      <c r="F6" s="22">
        <v>109.454545454545</v>
      </c>
      <c r="G6" s="130">
        <v>107.333333333333</v>
      </c>
      <c r="H6" s="22">
        <v>109.102</v>
      </c>
      <c r="I6" s="22">
        <v>109.27</v>
      </c>
      <c r="J6" s="22">
        <v>108.57</v>
      </c>
      <c r="K6" s="22">
        <v>109.692307692308</v>
      </c>
      <c r="L6" s="118">
        <v>109</v>
      </c>
      <c r="M6" s="119">
        <f t="shared" si="0"/>
        <v>109.097100402865</v>
      </c>
      <c r="N6" s="119">
        <f>MAX(B6,D6,F6,H6,I6,J6,K6)-MIN(B6,D6,F6,H6,I6,J6,K6)</f>
        <v>1.55701357466063</v>
      </c>
      <c r="O6" s="138">
        <v>106</v>
      </c>
      <c r="P6" s="139">
        <f t="shared" si="1"/>
        <v>106.433301587302</v>
      </c>
      <c r="Q6" s="139">
        <f>MAX(C6,E6,G6)-MIN(C6,E6,G6)</f>
        <v>2.22033333333333</v>
      </c>
      <c r="R6" s="48">
        <v>106</v>
      </c>
      <c r="S6" s="142">
        <v>112</v>
      </c>
      <c r="T6" s="49">
        <v>103</v>
      </c>
      <c r="U6" s="49">
        <v>109</v>
      </c>
      <c r="V6" s="50">
        <f t="shared" si="2"/>
        <v>98.684306218969</v>
      </c>
    </row>
    <row r="7" ht="15.95" customHeight="1" spans="1:22">
      <c r="A7" s="21">
        <v>3</v>
      </c>
      <c r="B7" s="22">
        <v>109.394444444444</v>
      </c>
      <c r="C7" s="130">
        <v>107.240196078431</v>
      </c>
      <c r="D7" s="23">
        <v>108.088888888889</v>
      </c>
      <c r="E7" s="131">
        <v>107.81</v>
      </c>
      <c r="F7" s="22">
        <v>109.846153846154</v>
      </c>
      <c r="G7" s="130">
        <v>106.977916666667</v>
      </c>
      <c r="H7" s="22">
        <v>109.307</v>
      </c>
      <c r="I7" s="22">
        <v>109.22</v>
      </c>
      <c r="J7" s="22">
        <v>108.31</v>
      </c>
      <c r="K7" s="22">
        <v>109.428571428571</v>
      </c>
      <c r="L7" s="118">
        <v>109</v>
      </c>
      <c r="M7" s="119">
        <f t="shared" si="0"/>
        <v>109.08500837258</v>
      </c>
      <c r="N7" s="119">
        <f t="shared" ref="N7:N20" si="3">MAX(B7,D7,F7,H7,I7,J7,K7)-MIN(B7,D7,F7,H7,I7,J7,K7)</f>
        <v>1.75726495726494</v>
      </c>
      <c r="O7" s="138">
        <v>106</v>
      </c>
      <c r="P7" s="139">
        <f t="shared" si="1"/>
        <v>107.342704248366</v>
      </c>
      <c r="Q7" s="139">
        <f t="shared" ref="Q7:Q20" si="4">MAX(C7,E7,G7)-MIN(C7,E7,G7)</f>
        <v>0.83208333333333</v>
      </c>
      <c r="R7" s="48">
        <v>106</v>
      </c>
      <c r="S7" s="142">
        <v>112</v>
      </c>
      <c r="T7" s="49">
        <v>103</v>
      </c>
      <c r="U7" s="49">
        <v>109</v>
      </c>
      <c r="V7" s="50">
        <f t="shared" si="2"/>
        <v>99.5274988038313</v>
      </c>
    </row>
    <row r="8" ht="15.95" customHeight="1" spans="1:22">
      <c r="A8" s="21">
        <v>4</v>
      </c>
      <c r="B8" s="22">
        <v>109.4</v>
      </c>
      <c r="C8" s="130">
        <v>107.594871794872</v>
      </c>
      <c r="D8" s="23">
        <v>108.852941176471</v>
      </c>
      <c r="E8" s="131">
        <v>106.947</v>
      </c>
      <c r="F8" s="25"/>
      <c r="G8" s="130">
        <v>107.913333333333</v>
      </c>
      <c r="H8" s="22">
        <v>109.334</v>
      </c>
      <c r="I8" s="22">
        <v>109.05</v>
      </c>
      <c r="J8" s="22">
        <v>108</v>
      </c>
      <c r="K8" s="22">
        <v>109.357142857143</v>
      </c>
      <c r="L8" s="118">
        <v>109</v>
      </c>
      <c r="M8" s="119">
        <f t="shared" si="0"/>
        <v>108.999014005602</v>
      </c>
      <c r="N8" s="119">
        <f t="shared" si="3"/>
        <v>1.40000000000001</v>
      </c>
      <c r="O8" s="138">
        <v>106</v>
      </c>
      <c r="P8" s="139">
        <f t="shared" si="1"/>
        <v>107.485068376068</v>
      </c>
      <c r="Q8" s="139">
        <f t="shared" si="4"/>
        <v>0.96633333333331</v>
      </c>
      <c r="R8" s="48">
        <v>106</v>
      </c>
      <c r="S8" s="142">
        <v>112</v>
      </c>
      <c r="T8" s="49">
        <v>103</v>
      </c>
      <c r="U8" s="49">
        <v>109</v>
      </c>
      <c r="V8" s="50">
        <f t="shared" si="2"/>
        <v>99.6594979522487</v>
      </c>
    </row>
    <row r="9" ht="15.95" customHeight="1" spans="1:22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42">
        <v>109</v>
      </c>
      <c r="M9" s="27"/>
      <c r="N9" s="27">
        <f t="shared" si="3"/>
        <v>0</v>
      </c>
      <c r="O9" s="42">
        <v>106</v>
      </c>
      <c r="P9" s="27"/>
      <c r="Q9" s="27">
        <f t="shared" si="4"/>
        <v>0</v>
      </c>
      <c r="R9" s="48">
        <v>106</v>
      </c>
      <c r="S9" s="142">
        <v>112</v>
      </c>
      <c r="T9" s="49">
        <v>103</v>
      </c>
      <c r="U9" s="49">
        <v>109</v>
      </c>
      <c r="V9" s="50">
        <f t="shared" si="2"/>
        <v>0</v>
      </c>
    </row>
    <row r="10" ht="15.95" customHeight="1" spans="1:22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42">
        <v>109</v>
      </c>
      <c r="M10" s="27"/>
      <c r="N10" s="27">
        <f t="shared" si="3"/>
        <v>0</v>
      </c>
      <c r="O10" s="42">
        <v>106</v>
      </c>
      <c r="P10" s="27"/>
      <c r="Q10" s="27">
        <f t="shared" si="4"/>
        <v>0</v>
      </c>
      <c r="R10" s="48">
        <v>106</v>
      </c>
      <c r="S10" s="142">
        <v>112</v>
      </c>
      <c r="T10" s="49">
        <v>103</v>
      </c>
      <c r="U10" s="49">
        <v>109</v>
      </c>
      <c r="V10" s="50">
        <f t="shared" si="2"/>
        <v>0</v>
      </c>
    </row>
    <row r="11" ht="15.95" customHeight="1" spans="1:22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42">
        <v>109</v>
      </c>
      <c r="M11" s="27"/>
      <c r="N11" s="27">
        <f t="shared" si="3"/>
        <v>0</v>
      </c>
      <c r="O11" s="42">
        <v>106</v>
      </c>
      <c r="P11" s="27"/>
      <c r="Q11" s="27">
        <f t="shared" si="4"/>
        <v>0</v>
      </c>
      <c r="R11" s="48">
        <v>106</v>
      </c>
      <c r="S11" s="142">
        <v>112</v>
      </c>
      <c r="T11" s="49">
        <v>103</v>
      </c>
      <c r="U11" s="49">
        <v>109</v>
      </c>
      <c r="V11" s="50">
        <f t="shared" si="2"/>
        <v>0</v>
      </c>
    </row>
    <row r="12" ht="15.95" customHeight="1" spans="1:22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42">
        <v>109</v>
      </c>
      <c r="M12" s="27"/>
      <c r="N12" s="27">
        <f t="shared" si="3"/>
        <v>0</v>
      </c>
      <c r="O12" s="42">
        <v>106</v>
      </c>
      <c r="P12" s="27"/>
      <c r="Q12" s="27">
        <f t="shared" si="4"/>
        <v>0</v>
      </c>
      <c r="R12" s="48">
        <v>106</v>
      </c>
      <c r="S12" s="142">
        <v>112</v>
      </c>
      <c r="T12" s="49">
        <v>103</v>
      </c>
      <c r="U12" s="49">
        <v>109</v>
      </c>
      <c r="V12" s="50">
        <f t="shared" si="2"/>
        <v>0</v>
      </c>
    </row>
    <row r="13" ht="15.95" customHeight="1" spans="1:22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42">
        <v>109</v>
      </c>
      <c r="M13" s="27"/>
      <c r="N13" s="27">
        <f t="shared" si="3"/>
        <v>0</v>
      </c>
      <c r="O13" s="42">
        <v>106</v>
      </c>
      <c r="P13" s="27"/>
      <c r="Q13" s="27">
        <f t="shared" si="4"/>
        <v>0</v>
      </c>
      <c r="R13" s="48">
        <v>106</v>
      </c>
      <c r="S13" s="142">
        <v>112</v>
      </c>
      <c r="T13" s="49">
        <v>103</v>
      </c>
      <c r="U13" s="49">
        <v>109</v>
      </c>
      <c r="V13" s="50">
        <f t="shared" si="2"/>
        <v>0</v>
      </c>
    </row>
    <row r="14" ht="15.95" customHeight="1" spans="1:27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42">
        <v>109</v>
      </c>
      <c r="M14" s="27"/>
      <c r="N14" s="27">
        <f t="shared" si="3"/>
        <v>0</v>
      </c>
      <c r="O14" s="42">
        <v>106</v>
      </c>
      <c r="P14" s="27"/>
      <c r="Q14" s="27">
        <f t="shared" si="4"/>
        <v>0</v>
      </c>
      <c r="R14" s="48">
        <v>106</v>
      </c>
      <c r="S14" s="142">
        <v>112</v>
      </c>
      <c r="T14" s="49">
        <v>103</v>
      </c>
      <c r="U14" s="49">
        <v>109</v>
      </c>
      <c r="V14" s="50">
        <f t="shared" si="2"/>
        <v>0</v>
      </c>
      <c r="AA14" s="143"/>
    </row>
    <row r="15" ht="15.95" customHeight="1" spans="1:23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42">
        <v>109</v>
      </c>
      <c r="M15" s="27"/>
      <c r="N15" s="27">
        <f t="shared" si="3"/>
        <v>0</v>
      </c>
      <c r="O15" s="42">
        <v>106</v>
      </c>
      <c r="P15" s="27"/>
      <c r="Q15" s="27">
        <f t="shared" si="4"/>
        <v>0</v>
      </c>
      <c r="R15" s="48">
        <v>106</v>
      </c>
      <c r="S15" s="142">
        <v>112</v>
      </c>
      <c r="T15" s="49">
        <v>103</v>
      </c>
      <c r="U15" s="49">
        <v>109</v>
      </c>
      <c r="V15" s="50">
        <f t="shared" si="2"/>
        <v>0</v>
      </c>
      <c r="W15" s="51"/>
    </row>
    <row r="16" ht="15.95" customHeight="1" spans="1:23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42">
        <v>109</v>
      </c>
      <c r="M16" s="27"/>
      <c r="N16" s="27">
        <f t="shared" si="3"/>
        <v>0</v>
      </c>
      <c r="O16" s="42">
        <v>106</v>
      </c>
      <c r="P16" s="27"/>
      <c r="Q16" s="27">
        <f t="shared" si="4"/>
        <v>0</v>
      </c>
      <c r="R16" s="48">
        <v>106</v>
      </c>
      <c r="S16" s="142">
        <v>112</v>
      </c>
      <c r="T16" s="49">
        <v>103</v>
      </c>
      <c r="U16" s="49">
        <v>109</v>
      </c>
      <c r="V16" s="50">
        <f t="shared" si="2"/>
        <v>0</v>
      </c>
      <c r="W16" s="51"/>
    </row>
    <row r="17" ht="15.95" customHeight="1" spans="1:23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42">
        <v>109</v>
      </c>
      <c r="M17" s="27"/>
      <c r="N17" s="27">
        <f t="shared" si="3"/>
        <v>0</v>
      </c>
      <c r="O17" s="42">
        <v>106</v>
      </c>
      <c r="P17" s="27"/>
      <c r="Q17" s="27">
        <f t="shared" si="4"/>
        <v>0</v>
      </c>
      <c r="R17" s="48">
        <v>106</v>
      </c>
      <c r="S17" s="142">
        <v>112</v>
      </c>
      <c r="T17" s="49">
        <v>103</v>
      </c>
      <c r="U17" s="49">
        <v>109</v>
      </c>
      <c r="V17" s="50">
        <f t="shared" si="2"/>
        <v>0</v>
      </c>
      <c r="W17" s="51"/>
    </row>
    <row r="18" ht="15.95" customHeight="1" spans="1:2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2">
        <v>109</v>
      </c>
      <c r="M18" s="27"/>
      <c r="N18" s="27">
        <f t="shared" si="3"/>
        <v>0</v>
      </c>
      <c r="O18" s="42">
        <v>106</v>
      </c>
      <c r="P18" s="27"/>
      <c r="Q18" s="27">
        <f t="shared" si="4"/>
        <v>0</v>
      </c>
      <c r="R18" s="48">
        <v>106</v>
      </c>
      <c r="S18" s="142">
        <v>112</v>
      </c>
      <c r="T18" s="49">
        <v>103</v>
      </c>
      <c r="U18" s="49">
        <v>109</v>
      </c>
      <c r="V18" s="50">
        <f t="shared" si="2"/>
        <v>0</v>
      </c>
      <c r="W18" s="51"/>
    </row>
    <row r="19" ht="15.95" customHeight="1" spans="1:2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2">
        <v>109</v>
      </c>
      <c r="M19" s="27"/>
      <c r="N19" s="27">
        <f t="shared" si="3"/>
        <v>0</v>
      </c>
      <c r="O19" s="42">
        <v>106</v>
      </c>
      <c r="P19" s="27"/>
      <c r="Q19" s="27">
        <f t="shared" si="4"/>
        <v>0</v>
      </c>
      <c r="R19" s="48">
        <v>106</v>
      </c>
      <c r="S19" s="142">
        <v>112</v>
      </c>
      <c r="T19" s="49">
        <v>103</v>
      </c>
      <c r="U19" s="49">
        <v>109</v>
      </c>
      <c r="V19" s="50">
        <f t="shared" si="2"/>
        <v>0</v>
      </c>
      <c r="W19" s="51"/>
    </row>
    <row r="20" ht="15.95" customHeight="1" spans="1:2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42">
        <v>109</v>
      </c>
      <c r="M20" s="27"/>
      <c r="N20" s="27">
        <f t="shared" si="3"/>
        <v>0</v>
      </c>
      <c r="O20" s="42">
        <v>106</v>
      </c>
      <c r="P20" s="27"/>
      <c r="Q20" s="27">
        <f t="shared" si="4"/>
        <v>0</v>
      </c>
      <c r="R20" s="48">
        <v>106</v>
      </c>
      <c r="S20" s="142">
        <v>112</v>
      </c>
      <c r="T20" s="49">
        <v>103</v>
      </c>
      <c r="U20" s="49">
        <v>109</v>
      </c>
      <c r="V20" s="50">
        <f t="shared" si="2"/>
        <v>0</v>
      </c>
      <c r="W20" s="51"/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R31"/>
  <sheetViews>
    <sheetView zoomScale="76" zoomScaleNormal="76" workbookViewId="0">
      <selection activeCell="S41" sqref="S41"/>
    </sheetView>
  </sheetViews>
  <sheetFormatPr defaultColWidth="9" defaultRowHeight="13.2"/>
  <cols>
    <col min="1" max="1" width="3.75" style="11" customWidth="1"/>
    <col min="2" max="2" width="10.25" style="11" customWidth="1"/>
    <col min="3" max="3" width="12" style="11" customWidth="1"/>
    <col min="4" max="4" width="11" style="11" customWidth="1"/>
    <col min="5" max="5" width="10.5" style="11" customWidth="1"/>
    <col min="6" max="6" width="9.5" style="11" customWidth="1"/>
    <col min="7" max="8" width="10.25" style="11" customWidth="1"/>
    <col min="9" max="9" width="10.6296296296296" style="11" customWidth="1"/>
    <col min="10" max="10" width="9.75" style="11" customWidth="1"/>
    <col min="11" max="11" width="10.5" style="11" customWidth="1"/>
    <col min="12" max="12" width="8.37962962962963" style="12" customWidth="1"/>
    <col min="13" max="13" width="11.1296296296296" style="12" customWidth="1"/>
    <col min="14" max="14" width="9" style="12" customWidth="1"/>
    <col min="15" max="16" width="2.62962962962963" style="12" customWidth="1"/>
    <col min="17" max="17" width="10.1296296296296" style="11" customWidth="1"/>
    <col min="18" max="16384" width="9" style="11"/>
  </cols>
  <sheetData>
    <row r="1" ht="20.1" customHeight="1" spans="6:6">
      <c r="F1" s="13" t="s">
        <v>15</v>
      </c>
    </row>
    <row r="2" ht="15.95" customHeight="1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82" t="s">
        <v>79</v>
      </c>
      <c r="N2" s="66" t="s">
        <v>80</v>
      </c>
      <c r="O2" s="48" t="s">
        <v>81</v>
      </c>
      <c r="P2" s="49" t="s">
        <v>82</v>
      </c>
      <c r="Q2" s="47" t="s">
        <v>83</v>
      </c>
    </row>
    <row r="3" ht="15.95" customHeight="1" spans="1:17">
      <c r="A3" s="21">
        <v>11</v>
      </c>
      <c r="B3" s="71"/>
      <c r="C3" s="72">
        <v>10.7837037037037</v>
      </c>
      <c r="D3" s="73">
        <v>10.7615384615385</v>
      </c>
      <c r="E3" s="74"/>
      <c r="F3" s="71"/>
      <c r="G3" s="71"/>
      <c r="H3" s="71"/>
      <c r="I3" s="71"/>
      <c r="J3" s="71"/>
      <c r="K3" s="71"/>
      <c r="L3" s="26">
        <v>10.7</v>
      </c>
      <c r="M3" s="78">
        <f t="shared" ref="M3:M8" si="0">AVERAGE(B3:K3)</f>
        <v>10.7726210826211</v>
      </c>
      <c r="N3" s="78">
        <f t="shared" ref="N3:N20" si="1">MAX(B3:K3)-MIN(B3:K3)</f>
        <v>0.0221652421652401</v>
      </c>
      <c r="O3" s="83">
        <v>10.2</v>
      </c>
      <c r="P3" s="84">
        <v>11.2</v>
      </c>
      <c r="Q3" s="50">
        <f>M3/M3*100</f>
        <v>100</v>
      </c>
    </row>
    <row r="4" ht="15.95" customHeight="1" spans="1:17">
      <c r="A4" s="21">
        <v>12</v>
      </c>
      <c r="B4" s="72">
        <v>10.73</v>
      </c>
      <c r="C4" s="72">
        <v>10.7486111111111</v>
      </c>
      <c r="D4" s="73">
        <v>10.7235294117647</v>
      </c>
      <c r="E4" s="73">
        <v>10.604</v>
      </c>
      <c r="F4" s="72"/>
      <c r="G4" s="72">
        <v>10.7011764705882</v>
      </c>
      <c r="H4" s="72">
        <v>10.659</v>
      </c>
      <c r="I4" s="72"/>
      <c r="J4" s="72">
        <v>10.8</v>
      </c>
      <c r="K4" s="72"/>
      <c r="L4" s="26">
        <v>10.7</v>
      </c>
      <c r="M4" s="78">
        <f t="shared" si="0"/>
        <v>10.7094738562091</v>
      </c>
      <c r="N4" s="78">
        <f t="shared" si="1"/>
        <v>0.196000000000002</v>
      </c>
      <c r="O4" s="83">
        <v>10.2</v>
      </c>
      <c r="P4" s="84">
        <v>11.2</v>
      </c>
      <c r="Q4" s="50">
        <f t="shared" ref="Q4:Q20" si="2">M4/M$3*100</f>
        <v>99.4138174365586</v>
      </c>
    </row>
    <row r="5" ht="15.95" customHeight="1" spans="1:17">
      <c r="A5" s="21">
        <v>1</v>
      </c>
      <c r="B5" s="72">
        <v>10.745</v>
      </c>
      <c r="C5" s="72">
        <v>10.738961038961</v>
      </c>
      <c r="D5" s="73">
        <v>10.7333333333333</v>
      </c>
      <c r="E5" s="73">
        <v>10.609</v>
      </c>
      <c r="F5" s="72">
        <v>10.9</v>
      </c>
      <c r="G5" s="72">
        <v>10.7433333333333</v>
      </c>
      <c r="H5" s="72">
        <v>10.686</v>
      </c>
      <c r="I5" s="72">
        <v>10.72</v>
      </c>
      <c r="J5" s="72">
        <v>10.73</v>
      </c>
      <c r="K5" s="72">
        <v>10.8571428571429</v>
      </c>
      <c r="L5" s="26">
        <v>10.7</v>
      </c>
      <c r="M5" s="78">
        <f t="shared" si="0"/>
        <v>10.7462770562771</v>
      </c>
      <c r="N5" s="78">
        <f t="shared" si="1"/>
        <v>0.291</v>
      </c>
      <c r="O5" s="83">
        <v>10.2</v>
      </c>
      <c r="P5" s="84">
        <v>11.2</v>
      </c>
      <c r="Q5" s="50">
        <f t="shared" si="2"/>
        <v>99.755453884974</v>
      </c>
    </row>
    <row r="6" ht="15.95" customHeight="1" spans="1:17">
      <c r="A6" s="21">
        <v>2</v>
      </c>
      <c r="B6" s="72">
        <v>10.7388888888889</v>
      </c>
      <c r="C6" s="72">
        <v>10.7512658227848</v>
      </c>
      <c r="D6" s="73">
        <v>10.70625</v>
      </c>
      <c r="E6" s="73">
        <v>10.62</v>
      </c>
      <c r="F6" s="72">
        <v>10.7363636363636</v>
      </c>
      <c r="G6" s="72">
        <v>10.7108333333333</v>
      </c>
      <c r="H6" s="72">
        <v>10.677</v>
      </c>
      <c r="I6" s="72">
        <v>10.77</v>
      </c>
      <c r="J6" s="72">
        <v>10.71</v>
      </c>
      <c r="K6" s="72">
        <v>10.7307692307692</v>
      </c>
      <c r="L6" s="26">
        <v>10.7</v>
      </c>
      <c r="M6" s="78">
        <f t="shared" si="0"/>
        <v>10.715137091214</v>
      </c>
      <c r="N6" s="78">
        <f t="shared" si="1"/>
        <v>0.15</v>
      </c>
      <c r="O6" s="83">
        <v>10.2</v>
      </c>
      <c r="P6" s="84">
        <v>11.2</v>
      </c>
      <c r="Q6" s="50">
        <f t="shared" si="2"/>
        <v>99.4663880687326</v>
      </c>
    </row>
    <row r="7" ht="15.95" customHeight="1" spans="1:17">
      <c r="A7" s="21">
        <v>3</v>
      </c>
      <c r="B7" s="72">
        <v>10.7833333333333</v>
      </c>
      <c r="C7" s="72">
        <v>10.7938461538462</v>
      </c>
      <c r="D7" s="73">
        <v>10.6263157894737</v>
      </c>
      <c r="E7" s="73">
        <v>10.655</v>
      </c>
      <c r="F7" s="72">
        <v>10.7538461538462</v>
      </c>
      <c r="G7" s="72">
        <v>10.6945833333333</v>
      </c>
      <c r="H7" s="72">
        <v>10.643</v>
      </c>
      <c r="I7" s="72">
        <v>10.7</v>
      </c>
      <c r="J7" s="72">
        <v>10.89</v>
      </c>
      <c r="K7" s="72">
        <v>10.8</v>
      </c>
      <c r="L7" s="26">
        <v>10.7</v>
      </c>
      <c r="M7" s="78">
        <f t="shared" si="0"/>
        <v>10.7339924763833</v>
      </c>
      <c r="N7" s="78">
        <f t="shared" si="1"/>
        <v>0.263684210526321</v>
      </c>
      <c r="O7" s="83">
        <v>10.2</v>
      </c>
      <c r="P7" s="84">
        <v>11.2</v>
      </c>
      <c r="Q7" s="50">
        <f t="shared" si="2"/>
        <v>99.6414186859303</v>
      </c>
    </row>
    <row r="8" ht="15.95" customHeight="1" spans="1:17">
      <c r="A8" s="21">
        <v>4</v>
      </c>
      <c r="B8" s="72">
        <v>10.7409090909091</v>
      </c>
      <c r="C8" s="72">
        <v>10.8086813186813</v>
      </c>
      <c r="D8" s="73">
        <v>10.6421052631579</v>
      </c>
      <c r="E8" s="75">
        <v>10.592</v>
      </c>
      <c r="F8" s="76"/>
      <c r="G8" s="72">
        <v>10.7091666666667</v>
      </c>
      <c r="H8" s="72">
        <v>10.648</v>
      </c>
      <c r="I8" s="72">
        <v>10.7</v>
      </c>
      <c r="J8" s="72">
        <v>10.92</v>
      </c>
      <c r="K8" s="72">
        <v>10.6285714285714</v>
      </c>
      <c r="L8" s="26">
        <v>10.7</v>
      </c>
      <c r="M8" s="78">
        <f t="shared" si="0"/>
        <v>10.7099370853318</v>
      </c>
      <c r="N8" s="78">
        <f t="shared" si="1"/>
        <v>0.327999999999999</v>
      </c>
      <c r="O8" s="83">
        <v>10.2</v>
      </c>
      <c r="P8" s="84">
        <v>11.2</v>
      </c>
      <c r="Q8" s="50">
        <f t="shared" si="2"/>
        <v>99.4181174961182</v>
      </c>
    </row>
    <row r="9" ht="15.95" customHeight="1" spans="1:17">
      <c r="A9" s="21">
        <v>5</v>
      </c>
      <c r="B9" s="77"/>
      <c r="C9" s="77"/>
      <c r="D9" s="78"/>
      <c r="E9" s="78"/>
      <c r="F9" s="77"/>
      <c r="G9" s="77"/>
      <c r="H9" s="77"/>
      <c r="I9" s="77"/>
      <c r="J9" s="77"/>
      <c r="K9" s="77"/>
      <c r="L9" s="26">
        <v>10.7</v>
      </c>
      <c r="M9" s="78"/>
      <c r="N9" s="78">
        <f t="shared" si="1"/>
        <v>0</v>
      </c>
      <c r="O9" s="83">
        <v>10.2</v>
      </c>
      <c r="P9" s="84">
        <v>11.2</v>
      </c>
      <c r="Q9" s="50">
        <f t="shared" si="2"/>
        <v>0</v>
      </c>
    </row>
    <row r="10" ht="15.95" customHeight="1" spans="1:17">
      <c r="A10" s="21">
        <v>6</v>
      </c>
      <c r="B10" s="77"/>
      <c r="C10" s="77"/>
      <c r="D10" s="78"/>
      <c r="E10" s="78"/>
      <c r="F10" s="77"/>
      <c r="G10" s="77"/>
      <c r="H10" s="77"/>
      <c r="I10" s="77"/>
      <c r="J10" s="77"/>
      <c r="K10" s="77"/>
      <c r="L10" s="26">
        <v>10.7</v>
      </c>
      <c r="M10" s="78"/>
      <c r="N10" s="78">
        <f t="shared" si="1"/>
        <v>0</v>
      </c>
      <c r="O10" s="83">
        <v>10.2</v>
      </c>
      <c r="P10" s="84">
        <v>11.2</v>
      </c>
      <c r="Q10" s="50">
        <f t="shared" si="2"/>
        <v>0</v>
      </c>
    </row>
    <row r="11" ht="15.95" customHeight="1" spans="1:17">
      <c r="A11" s="21">
        <v>7</v>
      </c>
      <c r="B11" s="77"/>
      <c r="C11" s="77"/>
      <c r="D11" s="78"/>
      <c r="E11" s="78"/>
      <c r="F11" s="77"/>
      <c r="G11" s="77"/>
      <c r="H11" s="77"/>
      <c r="I11" s="77"/>
      <c r="J11" s="77"/>
      <c r="K11" s="77"/>
      <c r="L11" s="26">
        <v>10.7</v>
      </c>
      <c r="M11" s="78"/>
      <c r="N11" s="78">
        <f t="shared" si="1"/>
        <v>0</v>
      </c>
      <c r="O11" s="83">
        <v>10.2</v>
      </c>
      <c r="P11" s="84">
        <v>11.2</v>
      </c>
      <c r="Q11" s="50">
        <f t="shared" si="2"/>
        <v>0</v>
      </c>
    </row>
    <row r="12" ht="15.95" customHeight="1" spans="1:17">
      <c r="A12" s="21">
        <v>8</v>
      </c>
      <c r="B12" s="77"/>
      <c r="C12" s="77"/>
      <c r="D12" s="78"/>
      <c r="E12" s="78"/>
      <c r="F12" s="77"/>
      <c r="G12" s="77"/>
      <c r="H12" s="77"/>
      <c r="I12" s="77"/>
      <c r="J12" s="77"/>
      <c r="K12" s="77"/>
      <c r="L12" s="26">
        <v>10.7</v>
      </c>
      <c r="M12" s="78"/>
      <c r="N12" s="78">
        <f t="shared" si="1"/>
        <v>0</v>
      </c>
      <c r="O12" s="83">
        <v>10.2</v>
      </c>
      <c r="P12" s="84">
        <v>11.2</v>
      </c>
      <c r="Q12" s="50">
        <f t="shared" si="2"/>
        <v>0</v>
      </c>
    </row>
    <row r="13" ht="15.95" customHeight="1" spans="1:17">
      <c r="A13" s="21">
        <v>9</v>
      </c>
      <c r="B13" s="77"/>
      <c r="C13" s="77"/>
      <c r="D13" s="78"/>
      <c r="E13" s="78"/>
      <c r="F13" s="77"/>
      <c r="G13" s="77"/>
      <c r="H13" s="77"/>
      <c r="I13" s="77"/>
      <c r="J13" s="77"/>
      <c r="K13" s="77"/>
      <c r="L13" s="26">
        <v>10.7</v>
      </c>
      <c r="M13" s="78"/>
      <c r="N13" s="78">
        <f t="shared" si="1"/>
        <v>0</v>
      </c>
      <c r="O13" s="83">
        <v>10.2</v>
      </c>
      <c r="P13" s="84">
        <v>11.2</v>
      </c>
      <c r="Q13" s="50">
        <f t="shared" si="2"/>
        <v>0</v>
      </c>
    </row>
    <row r="14" ht="15.95" customHeight="1" spans="1:17">
      <c r="A14" s="21">
        <v>10</v>
      </c>
      <c r="B14" s="77"/>
      <c r="C14" s="77"/>
      <c r="D14" s="78"/>
      <c r="E14" s="78"/>
      <c r="F14" s="77"/>
      <c r="G14" s="79"/>
      <c r="H14" s="77"/>
      <c r="I14" s="77"/>
      <c r="J14" s="77"/>
      <c r="K14" s="77"/>
      <c r="L14" s="26">
        <v>10.7</v>
      </c>
      <c r="M14" s="78"/>
      <c r="N14" s="78">
        <f t="shared" si="1"/>
        <v>0</v>
      </c>
      <c r="O14" s="83">
        <v>10.2</v>
      </c>
      <c r="P14" s="84">
        <v>11.2</v>
      </c>
      <c r="Q14" s="50">
        <f t="shared" si="2"/>
        <v>0</v>
      </c>
    </row>
    <row r="15" ht="15.95" customHeight="1" spans="1:18">
      <c r="A15" s="21">
        <v>11</v>
      </c>
      <c r="B15" s="77"/>
      <c r="C15" s="77"/>
      <c r="D15" s="78"/>
      <c r="E15" s="78"/>
      <c r="F15" s="77"/>
      <c r="G15" s="77"/>
      <c r="H15" s="77"/>
      <c r="I15" s="77"/>
      <c r="J15" s="77"/>
      <c r="K15" s="77"/>
      <c r="L15" s="26">
        <v>10.7</v>
      </c>
      <c r="M15" s="78"/>
      <c r="N15" s="78">
        <f t="shared" si="1"/>
        <v>0</v>
      </c>
      <c r="O15" s="83">
        <v>10.2</v>
      </c>
      <c r="P15" s="84">
        <v>11.2</v>
      </c>
      <c r="Q15" s="50">
        <f t="shared" si="2"/>
        <v>0</v>
      </c>
      <c r="R15" s="51"/>
    </row>
    <row r="16" ht="15.95" customHeight="1" spans="1:18">
      <c r="A16" s="21">
        <v>12</v>
      </c>
      <c r="B16" s="77"/>
      <c r="C16" s="77"/>
      <c r="D16" s="80"/>
      <c r="E16" s="78"/>
      <c r="F16" s="77"/>
      <c r="G16" s="77"/>
      <c r="H16" s="77"/>
      <c r="I16" s="77"/>
      <c r="J16" s="77"/>
      <c r="K16" s="77"/>
      <c r="L16" s="26">
        <v>10.7</v>
      </c>
      <c r="M16" s="78"/>
      <c r="N16" s="78">
        <f t="shared" si="1"/>
        <v>0</v>
      </c>
      <c r="O16" s="83">
        <v>10.2</v>
      </c>
      <c r="P16" s="84">
        <v>11.2</v>
      </c>
      <c r="Q16" s="50">
        <f t="shared" si="2"/>
        <v>0</v>
      </c>
      <c r="R16" s="51"/>
    </row>
    <row r="17" ht="15.95" customHeight="1" spans="1:18">
      <c r="A17" s="21">
        <v>1</v>
      </c>
      <c r="B17" s="77"/>
      <c r="C17" s="77"/>
      <c r="D17" s="80"/>
      <c r="E17" s="78"/>
      <c r="F17" s="77"/>
      <c r="G17" s="77"/>
      <c r="H17" s="77"/>
      <c r="I17" s="77"/>
      <c r="J17" s="77"/>
      <c r="K17" s="77"/>
      <c r="L17" s="26">
        <v>10.7</v>
      </c>
      <c r="M17" s="78"/>
      <c r="N17" s="78">
        <f t="shared" si="1"/>
        <v>0</v>
      </c>
      <c r="O17" s="83">
        <v>10.2</v>
      </c>
      <c r="P17" s="84">
        <v>11.2</v>
      </c>
      <c r="Q17" s="50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6">
        <v>10.7</v>
      </c>
      <c r="M18" s="78"/>
      <c r="N18" s="78">
        <f t="shared" si="1"/>
        <v>0</v>
      </c>
      <c r="O18" s="83">
        <v>10.2</v>
      </c>
      <c r="P18" s="84">
        <v>11.2</v>
      </c>
      <c r="Q18" s="50">
        <f t="shared" si="2"/>
        <v>0</v>
      </c>
      <c r="R18" s="51"/>
    </row>
    <row r="19" ht="15.95" customHeight="1" spans="1:18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6">
        <v>10.7</v>
      </c>
      <c r="M19" s="78"/>
      <c r="N19" s="78">
        <f t="shared" si="1"/>
        <v>0</v>
      </c>
      <c r="O19" s="83">
        <v>10.2</v>
      </c>
      <c r="P19" s="84">
        <v>11.2</v>
      </c>
      <c r="Q19" s="50">
        <f t="shared" si="2"/>
        <v>0</v>
      </c>
      <c r="R19" s="51"/>
    </row>
    <row r="20" ht="15.95" customHeight="1" spans="1:18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26">
        <v>10.7</v>
      </c>
      <c r="M20" s="78"/>
      <c r="N20" s="78">
        <f t="shared" si="1"/>
        <v>0</v>
      </c>
      <c r="O20" s="83">
        <v>10.2</v>
      </c>
      <c r="P20" s="84">
        <v>11.2</v>
      </c>
      <c r="Q20" s="50">
        <f t="shared" si="2"/>
        <v>0</v>
      </c>
      <c r="R20" s="51"/>
    </row>
    <row r="31" spans="7:7">
      <c r="G31" s="11" t="s">
        <v>92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0"/>
  <sheetViews>
    <sheetView zoomScale="76" zoomScaleNormal="76" workbookViewId="0">
      <selection activeCell="S41" sqref="S41"/>
    </sheetView>
  </sheetViews>
  <sheetFormatPr defaultColWidth="9" defaultRowHeight="13.2"/>
  <cols>
    <col min="1" max="1" width="3.75" style="11" customWidth="1"/>
    <col min="2" max="2" width="9.5" style="11" customWidth="1"/>
    <col min="3" max="3" width="12" style="11" customWidth="1"/>
    <col min="4" max="4" width="10.3796296296296" style="11" customWidth="1"/>
    <col min="5" max="5" width="10.5" style="11" customWidth="1"/>
    <col min="6" max="6" width="9.5" style="11" customWidth="1"/>
    <col min="7" max="7" width="10.5" style="11" customWidth="1"/>
    <col min="8" max="8" width="10.3796296296296" style="11" customWidth="1"/>
    <col min="9" max="9" width="10.6296296296296" style="11" customWidth="1"/>
    <col min="10" max="10" width="9.5" style="11" customWidth="1"/>
    <col min="11" max="11" width="10.25" style="11" customWidth="1"/>
    <col min="12" max="12" width="6.87962962962963" style="11" customWidth="1"/>
    <col min="13" max="13" width="9.75" style="11" customWidth="1"/>
    <col min="14" max="14" width="7.5" style="11" customWidth="1"/>
    <col min="15" max="16" width="2.62962962962963" style="11" customWidth="1"/>
    <col min="17" max="17" width="10.1296296296296" style="11" customWidth="1"/>
    <col min="18" max="16384" width="9" style="11"/>
  </cols>
  <sheetData>
    <row r="1" ht="20.1" customHeight="1" spans="6:6">
      <c r="F1" s="13" t="s">
        <v>18</v>
      </c>
    </row>
    <row r="2" ht="16.5" customHeight="1" spans="1:20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82" t="s">
        <v>80</v>
      </c>
      <c r="O2" s="123" t="s">
        <v>81</v>
      </c>
      <c r="P2" s="124" t="s">
        <v>82</v>
      </c>
      <c r="Q2" s="47" t="s">
        <v>83</v>
      </c>
      <c r="T2" s="125"/>
    </row>
    <row r="3" ht="16.5" customHeight="1" spans="1:17">
      <c r="A3" s="21">
        <v>11</v>
      </c>
      <c r="B3" s="57"/>
      <c r="C3" s="58">
        <v>183.307272727273</v>
      </c>
      <c r="D3" s="59">
        <v>185.071428571429</v>
      </c>
      <c r="E3" s="5"/>
      <c r="F3" s="57"/>
      <c r="G3" s="57"/>
      <c r="H3" s="57"/>
      <c r="I3" s="57"/>
      <c r="J3" s="57"/>
      <c r="K3" s="57"/>
      <c r="L3" s="42">
        <v>183</v>
      </c>
      <c r="M3" s="27">
        <f t="shared" ref="M3:M8" si="0">AVERAGE(B3:K3)</f>
        <v>184.189350649351</v>
      </c>
      <c r="N3" s="27">
        <f t="shared" ref="N3:N20" si="1">MAX(B3:K3)-MIN(B3:K3)</f>
        <v>1.76415584415579</v>
      </c>
      <c r="O3" s="123">
        <v>178</v>
      </c>
      <c r="P3" s="124">
        <v>188</v>
      </c>
      <c r="Q3" s="50">
        <f>M3/M3*100</f>
        <v>100</v>
      </c>
    </row>
    <row r="4" ht="15.95" customHeight="1" spans="1:17">
      <c r="A4" s="21">
        <v>12</v>
      </c>
      <c r="B4" s="58">
        <v>182.1</v>
      </c>
      <c r="C4" s="58">
        <v>183.138888888889</v>
      </c>
      <c r="D4" s="59">
        <v>185</v>
      </c>
      <c r="E4" s="59">
        <v>183.7</v>
      </c>
      <c r="F4" s="58"/>
      <c r="G4" s="58">
        <v>184.817647058824</v>
      </c>
      <c r="H4" s="58">
        <v>182.071</v>
      </c>
      <c r="I4" s="58"/>
      <c r="J4" s="58">
        <v>181.67</v>
      </c>
      <c r="K4" s="58"/>
      <c r="L4" s="42">
        <v>183</v>
      </c>
      <c r="M4" s="27">
        <f t="shared" si="0"/>
        <v>183.213933706816</v>
      </c>
      <c r="N4" s="27">
        <f t="shared" si="1"/>
        <v>3.33000000000001</v>
      </c>
      <c r="O4" s="123">
        <v>178</v>
      </c>
      <c r="P4" s="124">
        <v>188</v>
      </c>
      <c r="Q4" s="50">
        <f t="shared" ref="Q4:Q20" si="2">M4/M$3*100</f>
        <v>99.4704270691569</v>
      </c>
    </row>
    <row r="5" ht="15.95" customHeight="1" spans="1:17">
      <c r="A5" s="21">
        <v>1</v>
      </c>
      <c r="B5" s="58">
        <v>182.45</v>
      </c>
      <c r="C5" s="58">
        <v>182.963333333333</v>
      </c>
      <c r="D5" s="59">
        <v>185.470588235294</v>
      </c>
      <c r="E5" s="59">
        <v>183.876</v>
      </c>
      <c r="F5" s="58">
        <v>181</v>
      </c>
      <c r="G5" s="58">
        <v>185.357142857143</v>
      </c>
      <c r="H5" s="58">
        <v>181.638</v>
      </c>
      <c r="I5" s="58">
        <v>183.32</v>
      </c>
      <c r="J5" s="58">
        <v>181.96</v>
      </c>
      <c r="K5" s="58">
        <v>182.857142857143</v>
      </c>
      <c r="L5" s="42">
        <v>183</v>
      </c>
      <c r="M5" s="27">
        <f t="shared" si="0"/>
        <v>183.089220728291</v>
      </c>
      <c r="N5" s="27">
        <f t="shared" si="1"/>
        <v>4.47058823529412</v>
      </c>
      <c r="O5" s="123">
        <v>178</v>
      </c>
      <c r="P5" s="124">
        <v>188</v>
      </c>
      <c r="Q5" s="50">
        <f t="shared" si="2"/>
        <v>99.4027179545501</v>
      </c>
    </row>
    <row r="6" ht="15.95" customHeight="1" spans="1:17">
      <c r="A6" s="21">
        <v>2</v>
      </c>
      <c r="B6" s="58">
        <v>182.166666666667</v>
      </c>
      <c r="C6" s="58">
        <v>183.552631578947</v>
      </c>
      <c r="D6" s="59">
        <v>185.473684210526</v>
      </c>
      <c r="E6" s="59">
        <v>183.655</v>
      </c>
      <c r="F6" s="58">
        <v>181.090909090909</v>
      </c>
      <c r="G6" s="58">
        <v>184.791666666667</v>
      </c>
      <c r="H6" s="58">
        <v>181.617</v>
      </c>
      <c r="I6" s="58">
        <v>182.68</v>
      </c>
      <c r="J6" s="58">
        <v>182.16</v>
      </c>
      <c r="K6" s="58">
        <v>181.692307692308</v>
      </c>
      <c r="L6" s="42">
        <v>183</v>
      </c>
      <c r="M6" s="27">
        <f t="shared" si="0"/>
        <v>182.887986590602</v>
      </c>
      <c r="N6" s="27">
        <f t="shared" si="1"/>
        <v>4.38277511961724</v>
      </c>
      <c r="O6" s="123">
        <v>178</v>
      </c>
      <c r="P6" s="124">
        <v>188</v>
      </c>
      <c r="Q6" s="50">
        <f t="shared" si="2"/>
        <v>99.2934640063823</v>
      </c>
    </row>
    <row r="7" ht="15.95" customHeight="1" spans="1:17">
      <c r="A7" s="21">
        <v>3</v>
      </c>
      <c r="B7" s="58">
        <v>182.222222222222</v>
      </c>
      <c r="C7" s="58">
        <v>182.96914893617</v>
      </c>
      <c r="D7" s="59">
        <v>186.631578947368</v>
      </c>
      <c r="E7" s="59">
        <v>183.677</v>
      </c>
      <c r="F7" s="58">
        <v>181.538461538462</v>
      </c>
      <c r="G7" s="58">
        <v>181.5125</v>
      </c>
      <c r="H7" s="58">
        <v>181.623</v>
      </c>
      <c r="I7" s="58">
        <v>182.11</v>
      </c>
      <c r="J7" s="58">
        <v>182.1</v>
      </c>
      <c r="K7" s="58">
        <v>182.571428571429</v>
      </c>
      <c r="L7" s="42">
        <v>183</v>
      </c>
      <c r="M7" s="27">
        <f t="shared" si="0"/>
        <v>182.695534021565</v>
      </c>
      <c r="N7" s="27">
        <f t="shared" si="1"/>
        <v>5.11907894736837</v>
      </c>
      <c r="O7" s="123">
        <v>178</v>
      </c>
      <c r="P7" s="124">
        <v>188</v>
      </c>
      <c r="Q7" s="50">
        <f t="shared" si="2"/>
        <v>99.1889777435454</v>
      </c>
    </row>
    <row r="8" ht="15.95" customHeight="1" spans="1:17">
      <c r="A8" s="21">
        <v>4</v>
      </c>
      <c r="B8" s="58">
        <v>182.545454545455</v>
      </c>
      <c r="C8" s="58">
        <v>183.2075</v>
      </c>
      <c r="D8" s="59">
        <v>186.421052631579</v>
      </c>
      <c r="E8" s="59">
        <v>183.661</v>
      </c>
      <c r="F8" s="25"/>
      <c r="G8" s="58">
        <v>180.358333333333</v>
      </c>
      <c r="H8" s="58">
        <v>181.474</v>
      </c>
      <c r="I8" s="58">
        <v>182.29</v>
      </c>
      <c r="J8" s="58">
        <v>182.96</v>
      </c>
      <c r="K8" s="58">
        <v>181.5</v>
      </c>
      <c r="L8" s="42">
        <v>183</v>
      </c>
      <c r="M8" s="27">
        <f t="shared" si="0"/>
        <v>182.713037834485</v>
      </c>
      <c r="N8" s="27">
        <f t="shared" si="1"/>
        <v>6.0627192982457</v>
      </c>
      <c r="O8" s="123">
        <v>178</v>
      </c>
      <c r="P8" s="124">
        <v>188</v>
      </c>
      <c r="Q8" s="50">
        <f t="shared" si="2"/>
        <v>99.1984809058391</v>
      </c>
    </row>
    <row r="9" ht="15.95" customHeight="1" spans="1:17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42">
        <v>183</v>
      </c>
      <c r="M9" s="27"/>
      <c r="N9" s="27">
        <f t="shared" si="1"/>
        <v>0</v>
      </c>
      <c r="O9" s="123">
        <v>178</v>
      </c>
      <c r="P9" s="124">
        <v>188</v>
      </c>
      <c r="Q9" s="50">
        <f t="shared" si="2"/>
        <v>0</v>
      </c>
    </row>
    <row r="10" ht="15.95" customHeight="1" spans="1:17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42">
        <v>183</v>
      </c>
      <c r="M10" s="27"/>
      <c r="N10" s="27">
        <f t="shared" si="1"/>
        <v>0</v>
      </c>
      <c r="O10" s="123">
        <v>178</v>
      </c>
      <c r="P10" s="124">
        <v>188</v>
      </c>
      <c r="Q10" s="50">
        <f t="shared" si="2"/>
        <v>0</v>
      </c>
    </row>
    <row r="11" ht="15.95" customHeight="1" spans="1:17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42">
        <v>183</v>
      </c>
      <c r="M11" s="27"/>
      <c r="N11" s="27">
        <f t="shared" si="1"/>
        <v>0</v>
      </c>
      <c r="O11" s="123">
        <v>178</v>
      </c>
      <c r="P11" s="124">
        <v>188</v>
      </c>
      <c r="Q11" s="50">
        <f t="shared" si="2"/>
        <v>0</v>
      </c>
    </row>
    <row r="12" ht="15.95" customHeight="1" spans="1:17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42">
        <v>183</v>
      </c>
      <c r="M12" s="27"/>
      <c r="N12" s="27">
        <f t="shared" si="1"/>
        <v>0</v>
      </c>
      <c r="O12" s="123">
        <v>178</v>
      </c>
      <c r="P12" s="124">
        <v>188</v>
      </c>
      <c r="Q12" s="50">
        <f t="shared" si="2"/>
        <v>0</v>
      </c>
    </row>
    <row r="13" ht="15.95" customHeight="1" spans="1:17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42">
        <v>183</v>
      </c>
      <c r="M13" s="27"/>
      <c r="N13" s="27">
        <f t="shared" si="1"/>
        <v>0</v>
      </c>
      <c r="O13" s="123">
        <v>178</v>
      </c>
      <c r="P13" s="124">
        <v>188</v>
      </c>
      <c r="Q13" s="50">
        <f t="shared" si="2"/>
        <v>0</v>
      </c>
    </row>
    <row r="14" ht="15.95" customHeight="1" spans="1:17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42">
        <v>183</v>
      </c>
      <c r="M14" s="27"/>
      <c r="N14" s="27">
        <f t="shared" si="1"/>
        <v>0</v>
      </c>
      <c r="O14" s="123">
        <v>178</v>
      </c>
      <c r="P14" s="124">
        <v>188</v>
      </c>
      <c r="Q14" s="50">
        <f t="shared" si="2"/>
        <v>0</v>
      </c>
    </row>
    <row r="15" ht="15.95" customHeight="1" spans="1:18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42">
        <v>183</v>
      </c>
      <c r="M15" s="27"/>
      <c r="N15" s="27">
        <f t="shared" si="1"/>
        <v>0</v>
      </c>
      <c r="O15" s="123">
        <v>178</v>
      </c>
      <c r="P15" s="124">
        <v>188</v>
      </c>
      <c r="Q15" s="50">
        <f t="shared" si="2"/>
        <v>0</v>
      </c>
      <c r="R15" s="51"/>
    </row>
    <row r="16" ht="15.95" customHeight="1" spans="1:18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42">
        <v>183</v>
      </c>
      <c r="M16" s="27"/>
      <c r="N16" s="27">
        <f t="shared" si="1"/>
        <v>0</v>
      </c>
      <c r="O16" s="123">
        <v>178</v>
      </c>
      <c r="P16" s="124">
        <v>188</v>
      </c>
      <c r="Q16" s="50">
        <f t="shared" si="2"/>
        <v>0</v>
      </c>
      <c r="R16" s="51"/>
    </row>
    <row r="17" ht="15.95" customHeight="1" spans="1:18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42">
        <v>183</v>
      </c>
      <c r="M17" s="27"/>
      <c r="N17" s="27">
        <f t="shared" si="1"/>
        <v>0</v>
      </c>
      <c r="O17" s="123">
        <v>178</v>
      </c>
      <c r="P17" s="124">
        <v>188</v>
      </c>
      <c r="Q17" s="50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2">
        <v>183</v>
      </c>
      <c r="M18" s="27"/>
      <c r="N18" s="27">
        <f t="shared" si="1"/>
        <v>0</v>
      </c>
      <c r="O18" s="123">
        <v>178</v>
      </c>
      <c r="P18" s="124">
        <v>188</v>
      </c>
      <c r="Q18" s="50">
        <f t="shared" si="2"/>
        <v>0</v>
      </c>
      <c r="R18" s="51"/>
    </row>
    <row r="19" ht="15.95" customHeight="1" spans="1:18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2">
        <v>183</v>
      </c>
      <c r="M19" s="27"/>
      <c r="N19" s="27">
        <f t="shared" si="1"/>
        <v>0</v>
      </c>
      <c r="O19" s="123">
        <v>178</v>
      </c>
      <c r="P19" s="124">
        <v>188</v>
      </c>
      <c r="Q19" s="50">
        <f t="shared" si="2"/>
        <v>0</v>
      </c>
      <c r="R19" s="51"/>
    </row>
    <row r="20" ht="15.95" customHeight="1" spans="1:18">
      <c r="A20" s="21">
        <v>4</v>
      </c>
      <c r="B20" s="28"/>
      <c r="C20" s="81"/>
      <c r="D20" s="81"/>
      <c r="E20" s="81"/>
      <c r="F20" s="81"/>
      <c r="G20" s="81"/>
      <c r="H20" s="81"/>
      <c r="I20" s="81"/>
      <c r="J20" s="81"/>
      <c r="K20" s="81"/>
      <c r="L20" s="42">
        <v>183</v>
      </c>
      <c r="M20" s="27"/>
      <c r="N20" s="27">
        <f t="shared" si="1"/>
        <v>0</v>
      </c>
      <c r="O20" s="123">
        <v>178</v>
      </c>
      <c r="P20" s="124">
        <v>188</v>
      </c>
      <c r="Q20" s="50">
        <f t="shared" si="2"/>
        <v>0</v>
      </c>
      <c r="R20" s="51"/>
    </row>
  </sheetData>
  <pageMargins left="0.787" right="0.787" top="0.984" bottom="0.984" header="0.512" footer="0.512"/>
  <pageSetup paperSize="9" orientation="portrait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S20"/>
  <sheetViews>
    <sheetView zoomScale="76" zoomScaleNormal="76" workbookViewId="0">
      <selection activeCell="S41" sqref="S41"/>
    </sheetView>
  </sheetViews>
  <sheetFormatPr defaultColWidth="9" defaultRowHeight="13.2"/>
  <cols>
    <col min="1" max="1" width="3.75" style="11" customWidth="1"/>
    <col min="2" max="2" width="9.87962962962963" style="11" customWidth="1"/>
    <col min="3" max="3" width="12" style="11" customWidth="1"/>
    <col min="4" max="4" width="11.5" style="11" customWidth="1"/>
    <col min="5" max="5" width="10.5" style="11" customWidth="1"/>
    <col min="6" max="6" width="9.5" style="11" customWidth="1"/>
    <col min="7" max="7" width="11.25" style="11" customWidth="1"/>
    <col min="8" max="8" width="10.3796296296296" style="11" customWidth="1"/>
    <col min="9" max="9" width="9.5" style="11" customWidth="1"/>
    <col min="10" max="10" width="9.62962962962963" style="11" customWidth="1"/>
    <col min="11" max="11" width="10" style="11" customWidth="1"/>
    <col min="12" max="12" width="6.87962962962963" style="11" customWidth="1"/>
    <col min="13" max="13" width="9.75" style="11" customWidth="1"/>
    <col min="14" max="14" width="5.87962962962963" style="11" customWidth="1"/>
    <col min="15" max="16" width="2.62962962962963" style="11" customWidth="1"/>
    <col min="17" max="16384" width="9" style="11"/>
  </cols>
  <sheetData>
    <row r="1" ht="20.1" customHeight="1" spans="6:6">
      <c r="F1" s="13" t="s">
        <v>20</v>
      </c>
    </row>
    <row r="2" s="105" customFormat="1" ht="15.95" customHeight="1" spans="1:19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66" t="s">
        <v>80</v>
      </c>
      <c r="O2" s="113" t="s">
        <v>81</v>
      </c>
      <c r="P2" s="114" t="s">
        <v>82</v>
      </c>
      <c r="Q2" s="47" t="s">
        <v>83</v>
      </c>
      <c r="R2" s="11"/>
      <c r="S2" s="11"/>
    </row>
    <row r="3" s="105" customFormat="1" ht="15.95" customHeight="1" spans="1:17">
      <c r="A3" s="21">
        <v>11</v>
      </c>
      <c r="B3" s="57"/>
      <c r="C3" s="58">
        <v>146.161290322581</v>
      </c>
      <c r="D3" s="59">
        <v>144.230769230769</v>
      </c>
      <c r="E3" s="5"/>
      <c r="F3" s="57"/>
      <c r="G3" s="57"/>
      <c r="H3" s="57"/>
      <c r="I3" s="57"/>
      <c r="J3" s="57"/>
      <c r="K3" s="57"/>
      <c r="L3" s="30">
        <v>143</v>
      </c>
      <c r="M3" s="27">
        <f t="shared" ref="M3:M8" si="0">AVERAGE(B3:K3)</f>
        <v>145.196029776675</v>
      </c>
      <c r="N3" s="27">
        <f t="shared" ref="N3:N20" si="1">MAX(B3:K3)-MIN(B3:K3)</f>
        <v>1.93052109181141</v>
      </c>
      <c r="O3" s="48">
        <v>135</v>
      </c>
      <c r="P3" s="49">
        <v>151</v>
      </c>
      <c r="Q3" s="50">
        <f>M3/M3*100</f>
        <v>100</v>
      </c>
    </row>
    <row r="4" s="105" customFormat="1" ht="15.95" customHeight="1" spans="1:17">
      <c r="A4" s="21">
        <v>12</v>
      </c>
      <c r="B4" s="58">
        <v>143.3</v>
      </c>
      <c r="C4" s="58">
        <v>146.204545454545</v>
      </c>
      <c r="D4" s="59">
        <v>144.166666666667</v>
      </c>
      <c r="E4" s="59">
        <v>143.563</v>
      </c>
      <c r="F4" s="58"/>
      <c r="G4" s="58">
        <v>142.294117647059</v>
      </c>
      <c r="H4" s="58">
        <v>142.915</v>
      </c>
      <c r="I4" s="58"/>
      <c r="J4" s="58">
        <v>143.92</v>
      </c>
      <c r="K4" s="58"/>
      <c r="L4" s="30">
        <v>143</v>
      </c>
      <c r="M4" s="27">
        <f t="shared" si="0"/>
        <v>143.766189966896</v>
      </c>
      <c r="N4" s="27">
        <f t="shared" si="1"/>
        <v>3.91042780748666</v>
      </c>
      <c r="O4" s="48">
        <v>135</v>
      </c>
      <c r="P4" s="49">
        <v>151</v>
      </c>
      <c r="Q4" s="50">
        <f t="shared" ref="Q4:Q20" si="2">M4/M$3*100</f>
        <v>99.0152349124295</v>
      </c>
    </row>
    <row r="5" s="105" customFormat="1" ht="15.95" customHeight="1" spans="1:17">
      <c r="A5" s="21">
        <v>1</v>
      </c>
      <c r="B5" s="58">
        <v>143.9</v>
      </c>
      <c r="C5" s="58">
        <v>145.764197530864</v>
      </c>
      <c r="D5" s="59">
        <v>144.235294117647</v>
      </c>
      <c r="E5" s="59">
        <v>143.788</v>
      </c>
      <c r="F5" s="58">
        <v>142</v>
      </c>
      <c r="G5" s="58">
        <v>142.133333333333</v>
      </c>
      <c r="H5" s="58">
        <v>142.898</v>
      </c>
      <c r="I5" s="58">
        <v>143.09</v>
      </c>
      <c r="J5" s="58">
        <v>143.79</v>
      </c>
      <c r="K5" s="58">
        <v>144.714285714286</v>
      </c>
      <c r="L5" s="30">
        <v>143</v>
      </c>
      <c r="M5" s="27">
        <f t="shared" si="0"/>
        <v>143.631311069613</v>
      </c>
      <c r="N5" s="27">
        <f t="shared" si="1"/>
        <v>3.76419753086418</v>
      </c>
      <c r="O5" s="48">
        <v>135</v>
      </c>
      <c r="P5" s="49">
        <v>151</v>
      </c>
      <c r="Q5" s="50">
        <f t="shared" si="2"/>
        <v>98.9223405698705</v>
      </c>
    </row>
    <row r="6" s="105" customFormat="1" ht="15.95" customHeight="1" spans="1:17">
      <c r="A6" s="21">
        <v>2</v>
      </c>
      <c r="B6" s="58">
        <v>143.555555555556</v>
      </c>
      <c r="C6" s="58">
        <v>145.359756097561</v>
      </c>
      <c r="D6" s="59">
        <v>143.684210526316</v>
      </c>
      <c r="E6" s="59">
        <v>143.637</v>
      </c>
      <c r="F6" s="58">
        <v>141.181818181818</v>
      </c>
      <c r="G6" s="58">
        <v>141.818181818182</v>
      </c>
      <c r="H6" s="58">
        <v>142.934</v>
      </c>
      <c r="I6" s="58">
        <v>143</v>
      </c>
      <c r="J6" s="58">
        <v>143.84</v>
      </c>
      <c r="K6" s="58">
        <v>143.923076923077</v>
      </c>
      <c r="L6" s="30">
        <v>143</v>
      </c>
      <c r="M6" s="27">
        <f t="shared" si="0"/>
        <v>143.293359910251</v>
      </c>
      <c r="N6" s="27">
        <f t="shared" si="1"/>
        <v>4.17793791574277</v>
      </c>
      <c r="O6" s="48">
        <v>135</v>
      </c>
      <c r="P6" s="49">
        <v>151</v>
      </c>
      <c r="Q6" s="50">
        <f t="shared" si="2"/>
        <v>98.6895854732732</v>
      </c>
    </row>
    <row r="7" s="105" customFormat="1" ht="15.95" customHeight="1" spans="1:17">
      <c r="A7" s="21">
        <v>3</v>
      </c>
      <c r="B7" s="58">
        <v>142.944444444444</v>
      </c>
      <c r="C7" s="58">
        <v>144.707692307692</v>
      </c>
      <c r="D7" s="59">
        <v>147.375</v>
      </c>
      <c r="E7" s="59">
        <v>143.452</v>
      </c>
      <c r="F7" s="58">
        <v>141.846153846154</v>
      </c>
      <c r="G7" s="58">
        <v>140.325</v>
      </c>
      <c r="H7" s="58">
        <v>142.831</v>
      </c>
      <c r="I7" s="58">
        <v>143.39</v>
      </c>
      <c r="J7" s="58">
        <v>142.55</v>
      </c>
      <c r="K7" s="58">
        <v>144.285714285714</v>
      </c>
      <c r="L7" s="30">
        <v>143</v>
      </c>
      <c r="M7" s="27">
        <f t="shared" si="0"/>
        <v>143.3707004884</v>
      </c>
      <c r="N7" s="27">
        <f t="shared" si="1"/>
        <v>7.05000000000001</v>
      </c>
      <c r="O7" s="48">
        <v>135</v>
      </c>
      <c r="P7" s="49">
        <v>151</v>
      </c>
      <c r="Q7" s="50">
        <f t="shared" si="2"/>
        <v>98.742851790726</v>
      </c>
    </row>
    <row r="8" s="105" customFormat="1" ht="15.95" customHeight="1" spans="1:17">
      <c r="A8" s="21">
        <v>4</v>
      </c>
      <c r="B8" s="58">
        <v>143.136363636364</v>
      </c>
      <c r="C8" s="58">
        <v>144.502631578947</v>
      </c>
      <c r="D8" s="59">
        <v>143.583333333333</v>
      </c>
      <c r="E8" s="59">
        <v>143.783</v>
      </c>
      <c r="F8" s="25"/>
      <c r="G8" s="58">
        <v>139.308333333333</v>
      </c>
      <c r="H8" s="58">
        <v>142.758</v>
      </c>
      <c r="I8" s="58">
        <v>143.38</v>
      </c>
      <c r="J8" s="58">
        <v>142.03</v>
      </c>
      <c r="K8" s="58">
        <v>144.285714285714</v>
      </c>
      <c r="L8" s="30">
        <v>143</v>
      </c>
      <c r="M8" s="27">
        <f t="shared" si="0"/>
        <v>142.974152907521</v>
      </c>
      <c r="N8" s="27">
        <f t="shared" si="1"/>
        <v>5.19429824561405</v>
      </c>
      <c r="O8" s="48">
        <v>135</v>
      </c>
      <c r="P8" s="49">
        <v>151</v>
      </c>
      <c r="Q8" s="50">
        <f t="shared" si="2"/>
        <v>98.4697399284463</v>
      </c>
    </row>
    <row r="9" s="105" customFormat="1" ht="15.95" customHeight="1" spans="1:17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30">
        <v>143</v>
      </c>
      <c r="M9" s="27"/>
      <c r="N9" s="27">
        <f t="shared" si="1"/>
        <v>0</v>
      </c>
      <c r="O9" s="48">
        <v>135</v>
      </c>
      <c r="P9" s="49">
        <v>151</v>
      </c>
      <c r="Q9" s="50">
        <f t="shared" si="2"/>
        <v>0</v>
      </c>
    </row>
    <row r="10" s="105" customFormat="1" ht="15.95" customHeight="1" spans="1:17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30">
        <v>143</v>
      </c>
      <c r="M10" s="27"/>
      <c r="N10" s="27">
        <f t="shared" si="1"/>
        <v>0</v>
      </c>
      <c r="O10" s="48">
        <v>135</v>
      </c>
      <c r="P10" s="49">
        <v>151</v>
      </c>
      <c r="Q10" s="50">
        <f t="shared" si="2"/>
        <v>0</v>
      </c>
    </row>
    <row r="11" s="105" customFormat="1" ht="15.95" customHeight="1" spans="1:17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30">
        <v>143</v>
      </c>
      <c r="M11" s="27"/>
      <c r="N11" s="27">
        <f t="shared" si="1"/>
        <v>0</v>
      </c>
      <c r="O11" s="48">
        <v>135</v>
      </c>
      <c r="P11" s="49">
        <v>151</v>
      </c>
      <c r="Q11" s="50">
        <f t="shared" si="2"/>
        <v>0</v>
      </c>
    </row>
    <row r="12" s="105" customFormat="1" ht="15.95" customHeight="1" spans="1:17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30">
        <v>143</v>
      </c>
      <c r="M12" s="27"/>
      <c r="N12" s="27">
        <f t="shared" si="1"/>
        <v>0</v>
      </c>
      <c r="O12" s="48">
        <v>135</v>
      </c>
      <c r="P12" s="49">
        <v>151</v>
      </c>
      <c r="Q12" s="50">
        <f t="shared" si="2"/>
        <v>0</v>
      </c>
    </row>
    <row r="13" s="105" customFormat="1" ht="15.95" customHeight="1" spans="1:17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30">
        <v>143</v>
      </c>
      <c r="M13" s="27"/>
      <c r="N13" s="27">
        <f t="shared" si="1"/>
        <v>0</v>
      </c>
      <c r="O13" s="48">
        <v>135</v>
      </c>
      <c r="P13" s="49">
        <v>151</v>
      </c>
      <c r="Q13" s="50">
        <f t="shared" si="2"/>
        <v>0</v>
      </c>
    </row>
    <row r="14" s="105" customFormat="1" ht="15.95" customHeight="1" spans="1:17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30">
        <v>143</v>
      </c>
      <c r="M14" s="27"/>
      <c r="N14" s="27">
        <f t="shared" si="1"/>
        <v>0</v>
      </c>
      <c r="O14" s="48">
        <v>135</v>
      </c>
      <c r="P14" s="49">
        <v>151</v>
      </c>
      <c r="Q14" s="50">
        <f t="shared" si="2"/>
        <v>0</v>
      </c>
    </row>
    <row r="15" s="105" customFormat="1" ht="15.95" customHeight="1" spans="1:18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30">
        <v>143</v>
      </c>
      <c r="M15" s="27"/>
      <c r="N15" s="27">
        <f t="shared" si="1"/>
        <v>0</v>
      </c>
      <c r="O15" s="48">
        <v>135</v>
      </c>
      <c r="P15" s="49">
        <v>151</v>
      </c>
      <c r="Q15" s="50">
        <f t="shared" si="2"/>
        <v>0</v>
      </c>
      <c r="R15" s="107"/>
    </row>
    <row r="16" s="105" customFormat="1" ht="15.95" customHeight="1" spans="1:18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30">
        <v>143</v>
      </c>
      <c r="M16" s="27"/>
      <c r="N16" s="27">
        <f t="shared" si="1"/>
        <v>0</v>
      </c>
      <c r="O16" s="48">
        <v>135</v>
      </c>
      <c r="P16" s="49">
        <v>151</v>
      </c>
      <c r="Q16" s="50">
        <f t="shared" si="2"/>
        <v>0</v>
      </c>
      <c r="R16" s="107"/>
    </row>
    <row r="17" s="105" customFormat="1" ht="15.95" customHeight="1" spans="1:18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30">
        <v>143</v>
      </c>
      <c r="M17" s="27"/>
      <c r="N17" s="27">
        <f t="shared" si="1"/>
        <v>0</v>
      </c>
      <c r="O17" s="48">
        <v>135</v>
      </c>
      <c r="P17" s="49">
        <v>151</v>
      </c>
      <c r="Q17" s="50">
        <f t="shared" si="2"/>
        <v>0</v>
      </c>
      <c r="R17" s="107"/>
    </row>
    <row r="18" s="105" customFormat="1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30">
        <v>143</v>
      </c>
      <c r="M18" s="27"/>
      <c r="N18" s="27">
        <f t="shared" si="1"/>
        <v>0</v>
      </c>
      <c r="O18" s="48">
        <v>135</v>
      </c>
      <c r="P18" s="49">
        <v>151</v>
      </c>
      <c r="Q18" s="50">
        <f t="shared" si="2"/>
        <v>0</v>
      </c>
      <c r="R18" s="107"/>
    </row>
    <row r="19" s="105" customFormat="1" ht="15.95" customHeight="1" spans="1:17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30">
        <v>143</v>
      </c>
      <c r="M19" s="27"/>
      <c r="N19" s="27">
        <f t="shared" si="1"/>
        <v>0</v>
      </c>
      <c r="O19" s="48">
        <v>135</v>
      </c>
      <c r="P19" s="49">
        <v>151</v>
      </c>
      <c r="Q19" s="50">
        <f t="shared" si="2"/>
        <v>0</v>
      </c>
    </row>
    <row r="20" s="105" customFormat="1" ht="15.95" customHeight="1" spans="1:17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30">
        <v>143</v>
      </c>
      <c r="M20" s="27"/>
      <c r="N20" s="27">
        <f t="shared" si="1"/>
        <v>0</v>
      </c>
      <c r="O20" s="48">
        <v>135</v>
      </c>
      <c r="P20" s="49">
        <v>151</v>
      </c>
      <c r="Q20" s="50">
        <f t="shared" si="2"/>
        <v>0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R21"/>
  <sheetViews>
    <sheetView zoomScale="76" zoomScaleNormal="76" workbookViewId="0">
      <selection activeCell="S41" sqref="S41"/>
    </sheetView>
  </sheetViews>
  <sheetFormatPr defaultColWidth="9" defaultRowHeight="13.2"/>
  <cols>
    <col min="1" max="1" width="3.75" style="11" customWidth="1"/>
    <col min="2" max="2" width="7.87962962962963" style="11" customWidth="1"/>
    <col min="3" max="3" width="9" style="11"/>
    <col min="4" max="4" width="8.62962962962963" style="11" customWidth="1"/>
    <col min="5" max="6" width="9.5" style="11" customWidth="1"/>
    <col min="7" max="10" width="8.62962962962963" style="11" customWidth="1"/>
    <col min="11" max="11" width="9.37962962962963" style="11" customWidth="1"/>
    <col min="12" max="12" width="6.87962962962963" style="11" customWidth="1"/>
    <col min="13" max="13" width="9.75" style="11" customWidth="1"/>
    <col min="14" max="14" width="6.25" style="11" customWidth="1"/>
    <col min="15" max="16" width="2.62962962962963" style="11" customWidth="1"/>
    <col min="17" max="17" width="10.1296296296296" style="11" customWidth="1"/>
    <col min="18" max="16384" width="9" style="11"/>
  </cols>
  <sheetData>
    <row r="1" ht="20.1" customHeight="1" spans="6:6">
      <c r="F1" s="13" t="s">
        <v>22</v>
      </c>
    </row>
    <row r="2" ht="15.95" customHeight="1" spans="1:17">
      <c r="A2" s="14" t="s">
        <v>68</v>
      </c>
      <c r="B2" s="53" t="s">
        <v>69</v>
      </c>
      <c r="C2" s="53" t="s">
        <v>70</v>
      </c>
      <c r="D2" s="54" t="s">
        <v>71</v>
      </c>
      <c r="E2" s="55" t="s">
        <v>72</v>
      </c>
      <c r="F2" s="54" t="s">
        <v>73</v>
      </c>
      <c r="G2" s="53" t="s">
        <v>74</v>
      </c>
      <c r="H2" s="56" t="s">
        <v>75</v>
      </c>
      <c r="I2" s="53" t="s">
        <v>76</v>
      </c>
      <c r="J2" s="53" t="s">
        <v>77</v>
      </c>
      <c r="K2" s="63" t="s">
        <v>78</v>
      </c>
      <c r="L2" s="64" t="s">
        <v>2</v>
      </c>
      <c r="M2" s="65" t="s">
        <v>79</v>
      </c>
      <c r="N2" s="66" t="s">
        <v>80</v>
      </c>
      <c r="O2" s="113" t="s">
        <v>81</v>
      </c>
      <c r="P2" s="114" t="s">
        <v>82</v>
      </c>
      <c r="Q2" s="47" t="s">
        <v>83</v>
      </c>
    </row>
    <row r="3" ht="15.95" customHeight="1" spans="1:17">
      <c r="A3" s="21">
        <v>11</v>
      </c>
      <c r="B3" s="57"/>
      <c r="C3" s="58">
        <v>52.109375</v>
      </c>
      <c r="D3" s="59">
        <v>51.6428571428571</v>
      </c>
      <c r="E3" s="5"/>
      <c r="F3" s="57"/>
      <c r="G3" s="57"/>
      <c r="H3" s="57"/>
      <c r="I3" s="57"/>
      <c r="J3" s="57"/>
      <c r="K3" s="57"/>
      <c r="L3" s="42">
        <v>50</v>
      </c>
      <c r="M3" s="27">
        <f t="shared" ref="M3:M8" si="0">AVERAGE(B3:K3)</f>
        <v>51.8761160714286</v>
      </c>
      <c r="N3" s="27">
        <f t="shared" ref="N3:N20" si="1">MAX(B3:K3)-MIN(B3:K3)</f>
        <v>0.466517857142847</v>
      </c>
      <c r="O3" s="122">
        <v>47</v>
      </c>
      <c r="P3" s="122">
        <v>53</v>
      </c>
      <c r="Q3" s="50">
        <f>M3/M3*100</f>
        <v>100</v>
      </c>
    </row>
    <row r="4" ht="15.95" customHeight="1" spans="1:17">
      <c r="A4" s="21">
        <v>12</v>
      </c>
      <c r="B4" s="58">
        <v>49.25</v>
      </c>
      <c r="C4" s="58">
        <v>52.0324324324324</v>
      </c>
      <c r="D4" s="59">
        <v>51.35</v>
      </c>
      <c r="E4" s="59">
        <v>50.5</v>
      </c>
      <c r="F4" s="58"/>
      <c r="G4" s="58">
        <v>50.5823529411765</v>
      </c>
      <c r="H4" s="58">
        <v>47.886</v>
      </c>
      <c r="I4" s="58"/>
      <c r="J4" s="58">
        <v>49.24</v>
      </c>
      <c r="K4" s="58"/>
      <c r="L4" s="42">
        <v>50</v>
      </c>
      <c r="M4" s="27">
        <f t="shared" si="0"/>
        <v>50.1201121962298</v>
      </c>
      <c r="N4" s="27">
        <f t="shared" si="1"/>
        <v>4.14643243243243</v>
      </c>
      <c r="O4" s="122">
        <v>47</v>
      </c>
      <c r="P4" s="122">
        <v>53</v>
      </c>
      <c r="Q4" s="50">
        <f>M4/M$3*100</f>
        <v>96.6150051156859</v>
      </c>
    </row>
    <row r="5" ht="15.95" customHeight="1" spans="1:17">
      <c r="A5" s="21">
        <v>1</v>
      </c>
      <c r="B5" s="58">
        <v>49.4</v>
      </c>
      <c r="C5" s="58">
        <v>51.4396226415094</v>
      </c>
      <c r="D5" s="59">
        <v>51.9</v>
      </c>
      <c r="E5" s="59">
        <v>50.531</v>
      </c>
      <c r="F5" s="58">
        <v>47</v>
      </c>
      <c r="G5" s="58">
        <v>50.5952380952381</v>
      </c>
      <c r="H5" s="58">
        <v>48.236</v>
      </c>
      <c r="I5" s="58">
        <v>50.41</v>
      </c>
      <c r="J5" s="58">
        <v>48.95</v>
      </c>
      <c r="K5" s="58">
        <v>52.2142857142857</v>
      </c>
      <c r="L5" s="42">
        <v>50</v>
      </c>
      <c r="M5" s="27">
        <f t="shared" si="0"/>
        <v>50.0676146451033</v>
      </c>
      <c r="N5" s="27">
        <f t="shared" si="1"/>
        <v>5.21428571428572</v>
      </c>
      <c r="O5" s="122">
        <v>47</v>
      </c>
      <c r="P5" s="122">
        <v>53</v>
      </c>
      <c r="Q5" s="50">
        <f>M5/M$3*100</f>
        <v>96.5138071943645</v>
      </c>
    </row>
    <row r="6" ht="15.95" customHeight="1" spans="1:17">
      <c r="A6" s="21">
        <v>2</v>
      </c>
      <c r="B6" s="58">
        <v>49.0555555555556</v>
      </c>
      <c r="C6" s="58">
        <v>51.2578947368421</v>
      </c>
      <c r="D6" s="59">
        <v>51.6</v>
      </c>
      <c r="E6" s="59">
        <v>50.676</v>
      </c>
      <c r="F6" s="58">
        <v>46.8181818181818</v>
      </c>
      <c r="G6" s="58">
        <v>50.3</v>
      </c>
      <c r="H6" s="58">
        <v>48.465</v>
      </c>
      <c r="I6" s="58">
        <v>50.27</v>
      </c>
      <c r="J6" s="58">
        <v>48.66</v>
      </c>
      <c r="K6" s="58">
        <v>52</v>
      </c>
      <c r="L6" s="42">
        <v>50</v>
      </c>
      <c r="M6" s="27">
        <f t="shared" si="0"/>
        <v>49.9102632110579</v>
      </c>
      <c r="N6" s="27">
        <f t="shared" si="1"/>
        <v>5.18181818181818</v>
      </c>
      <c r="O6" s="122">
        <v>47</v>
      </c>
      <c r="P6" s="122">
        <v>53</v>
      </c>
      <c r="Q6" s="50">
        <f>M6/M$3*100</f>
        <v>96.2104856545856</v>
      </c>
    </row>
    <row r="7" ht="15.95" customHeight="1" spans="1:17">
      <c r="A7" s="21">
        <v>3</v>
      </c>
      <c r="B7" s="58">
        <v>49.6111111111111</v>
      </c>
      <c r="C7" s="58">
        <v>50.7522222222222</v>
      </c>
      <c r="D7" s="59">
        <v>51.4761904761905</v>
      </c>
      <c r="E7" s="59">
        <v>50.477</v>
      </c>
      <c r="F7" s="58">
        <v>47.2307692307692</v>
      </c>
      <c r="G7" s="58">
        <v>50.025</v>
      </c>
      <c r="H7" s="58">
        <v>48.321</v>
      </c>
      <c r="I7" s="58">
        <v>50.39</v>
      </c>
      <c r="J7" s="58">
        <v>48.43</v>
      </c>
      <c r="K7" s="58">
        <v>52.3571428571429</v>
      </c>
      <c r="L7" s="42">
        <v>50</v>
      </c>
      <c r="M7" s="27">
        <f t="shared" si="0"/>
        <v>49.9070435897436</v>
      </c>
      <c r="N7" s="27">
        <f t="shared" si="1"/>
        <v>5.12637362637362</v>
      </c>
      <c r="O7" s="122">
        <v>47</v>
      </c>
      <c r="P7" s="122">
        <v>53</v>
      </c>
      <c r="Q7" s="50">
        <f t="shared" ref="Q7:Q20" si="2">M7/M$3*100</f>
        <v>96.204279289194</v>
      </c>
    </row>
    <row r="8" ht="15.95" customHeight="1" spans="1:17">
      <c r="A8" s="21">
        <v>4</v>
      </c>
      <c r="B8" s="58">
        <v>49.5909090909091</v>
      </c>
      <c r="C8" s="58">
        <v>50.6843373493976</v>
      </c>
      <c r="D8" s="59">
        <v>50.9</v>
      </c>
      <c r="E8" s="59">
        <v>50.931</v>
      </c>
      <c r="F8" s="25"/>
      <c r="G8" s="58">
        <v>49.7791666666667</v>
      </c>
      <c r="H8" s="58">
        <v>48.202</v>
      </c>
      <c r="I8" s="58">
        <v>50.52</v>
      </c>
      <c r="J8" s="58">
        <v>49.32</v>
      </c>
      <c r="K8" s="58">
        <v>51.4285714285714</v>
      </c>
      <c r="L8" s="42">
        <v>50</v>
      </c>
      <c r="M8" s="27">
        <f t="shared" si="0"/>
        <v>50.1506649483939</v>
      </c>
      <c r="N8" s="27">
        <f t="shared" si="1"/>
        <v>3.22657142857143</v>
      </c>
      <c r="O8" s="122">
        <v>47</v>
      </c>
      <c r="P8" s="122">
        <v>53</v>
      </c>
      <c r="Q8" s="50">
        <f t="shared" si="2"/>
        <v>96.6739007202102</v>
      </c>
    </row>
    <row r="9" ht="15.95" customHeight="1" spans="1:17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42">
        <v>50</v>
      </c>
      <c r="M9" s="27"/>
      <c r="N9" s="27">
        <f t="shared" si="1"/>
        <v>0</v>
      </c>
      <c r="O9" s="122">
        <v>47</v>
      </c>
      <c r="P9" s="122">
        <v>53</v>
      </c>
      <c r="Q9" s="50">
        <f t="shared" si="2"/>
        <v>0</v>
      </c>
    </row>
    <row r="10" ht="15.95" customHeight="1" spans="1:17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42">
        <v>50</v>
      </c>
      <c r="M10" s="27"/>
      <c r="N10" s="27">
        <f t="shared" si="1"/>
        <v>0</v>
      </c>
      <c r="O10" s="122">
        <v>47</v>
      </c>
      <c r="P10" s="122">
        <v>53</v>
      </c>
      <c r="Q10" s="50">
        <f t="shared" si="2"/>
        <v>0</v>
      </c>
    </row>
    <row r="11" ht="15.95" customHeight="1" spans="1:17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42">
        <v>50</v>
      </c>
      <c r="M11" s="27"/>
      <c r="N11" s="27">
        <f t="shared" si="1"/>
        <v>0</v>
      </c>
      <c r="O11" s="122">
        <v>47</v>
      </c>
      <c r="P11" s="122">
        <v>53</v>
      </c>
      <c r="Q11" s="50">
        <f t="shared" si="2"/>
        <v>0</v>
      </c>
    </row>
    <row r="12" ht="15.95" customHeight="1" spans="1:17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42">
        <v>50</v>
      </c>
      <c r="M12" s="27"/>
      <c r="N12" s="27">
        <f t="shared" si="1"/>
        <v>0</v>
      </c>
      <c r="O12" s="122">
        <v>47</v>
      </c>
      <c r="P12" s="122">
        <v>53</v>
      </c>
      <c r="Q12" s="50">
        <f t="shared" si="2"/>
        <v>0</v>
      </c>
    </row>
    <row r="13" ht="15.95" customHeight="1" spans="1:17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42">
        <v>50</v>
      </c>
      <c r="M13" s="27"/>
      <c r="N13" s="27">
        <f t="shared" si="1"/>
        <v>0</v>
      </c>
      <c r="O13" s="122">
        <v>47</v>
      </c>
      <c r="P13" s="122">
        <v>53</v>
      </c>
      <c r="Q13" s="50">
        <f t="shared" si="2"/>
        <v>0</v>
      </c>
    </row>
    <row r="14" ht="15.95" customHeight="1" spans="1:17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42">
        <v>50</v>
      </c>
      <c r="M14" s="27"/>
      <c r="N14" s="27">
        <f t="shared" si="1"/>
        <v>0</v>
      </c>
      <c r="O14" s="122">
        <v>47</v>
      </c>
      <c r="P14" s="122">
        <v>53</v>
      </c>
      <c r="Q14" s="50">
        <f t="shared" si="2"/>
        <v>0</v>
      </c>
    </row>
    <row r="15" ht="15.95" customHeight="1" spans="1:18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42">
        <v>50</v>
      </c>
      <c r="M15" s="27"/>
      <c r="N15" s="27">
        <f t="shared" si="1"/>
        <v>0</v>
      </c>
      <c r="O15" s="122">
        <v>47</v>
      </c>
      <c r="P15" s="122">
        <v>53</v>
      </c>
      <c r="Q15" s="50">
        <f t="shared" si="2"/>
        <v>0</v>
      </c>
      <c r="R15" s="51"/>
    </row>
    <row r="16" ht="15.95" customHeight="1" spans="1:18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42">
        <v>50</v>
      </c>
      <c r="M16" s="27"/>
      <c r="N16" s="27">
        <f t="shared" si="1"/>
        <v>0</v>
      </c>
      <c r="O16" s="122">
        <v>47</v>
      </c>
      <c r="P16" s="122">
        <v>53</v>
      </c>
      <c r="Q16" s="50">
        <f t="shared" si="2"/>
        <v>0</v>
      </c>
      <c r="R16" s="51"/>
    </row>
    <row r="17" ht="15.95" customHeight="1" spans="1:18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42">
        <v>50</v>
      </c>
      <c r="M17" s="27"/>
      <c r="N17" s="27">
        <f t="shared" si="1"/>
        <v>0</v>
      </c>
      <c r="O17" s="122">
        <v>47</v>
      </c>
      <c r="P17" s="122">
        <v>53</v>
      </c>
      <c r="Q17" s="50">
        <f t="shared" si="2"/>
        <v>0</v>
      </c>
      <c r="R17" s="51"/>
    </row>
    <row r="18" ht="15.95" customHeight="1" spans="1:18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2">
        <v>50</v>
      </c>
      <c r="M18" s="27"/>
      <c r="N18" s="27">
        <f t="shared" si="1"/>
        <v>0</v>
      </c>
      <c r="O18" s="122">
        <v>47</v>
      </c>
      <c r="P18" s="122">
        <v>53</v>
      </c>
      <c r="Q18" s="50">
        <f t="shared" si="2"/>
        <v>0</v>
      </c>
      <c r="R18" s="51"/>
    </row>
    <row r="19" ht="15.95" customHeight="1" spans="1:17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2">
        <v>50</v>
      </c>
      <c r="M19" s="27"/>
      <c r="N19" s="27">
        <f t="shared" si="1"/>
        <v>0</v>
      </c>
      <c r="O19" s="122">
        <v>47</v>
      </c>
      <c r="P19" s="122">
        <v>53</v>
      </c>
      <c r="Q19" s="50">
        <f t="shared" si="2"/>
        <v>0</v>
      </c>
    </row>
    <row r="20" ht="15.95" customHeight="1" spans="1:17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42">
        <v>50</v>
      </c>
      <c r="M20" s="27"/>
      <c r="N20" s="27">
        <f t="shared" si="1"/>
        <v>0</v>
      </c>
      <c r="O20" s="122">
        <v>47</v>
      </c>
      <c r="P20" s="122">
        <v>53</v>
      </c>
      <c r="Q20" s="50">
        <f t="shared" si="2"/>
        <v>0</v>
      </c>
    </row>
    <row r="21" ht="16.2" spans="15:16">
      <c r="O21" s="122">
        <v>49</v>
      </c>
      <c r="P21" s="122">
        <v>55</v>
      </c>
    </row>
  </sheetData>
  <pageMargins left="0.787" right="0.787" top="0.984" bottom="0.984" header="0.512" footer="0.512"/>
  <pageSetup paperSize="9" orientation="portrait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X20"/>
  <sheetViews>
    <sheetView zoomScale="76" zoomScaleNormal="76" workbookViewId="0">
      <selection activeCell="Q9" sqref="Q9"/>
    </sheetView>
  </sheetViews>
  <sheetFormatPr defaultColWidth="9" defaultRowHeight="13.2"/>
  <cols>
    <col min="1" max="1" width="3.75" style="11" customWidth="1"/>
    <col min="2" max="2" width="7.87962962962963" style="11" customWidth="1"/>
    <col min="3" max="3" width="9" style="11"/>
    <col min="4" max="4" width="8.62962962962963" style="11" customWidth="1"/>
    <col min="5" max="5" width="9.37962962962963" style="11" customWidth="1"/>
    <col min="6" max="6" width="9.5" style="11" customWidth="1"/>
    <col min="7" max="7" width="9.75" style="11" customWidth="1"/>
    <col min="8" max="8" width="8.62962962962963" style="11" customWidth="1"/>
    <col min="9" max="9" width="9.25" style="11" customWidth="1"/>
    <col min="10" max="10" width="8.87962962962963" style="11" customWidth="1"/>
    <col min="11" max="11" width="8.62962962962963" style="11" customWidth="1"/>
    <col min="12" max="12" width="10.5" style="11" customWidth="1"/>
    <col min="13" max="13" width="8.75" style="11" customWidth="1"/>
    <col min="14" max="14" width="7" style="11" customWidth="1"/>
    <col min="15" max="15" width="10.5" style="11" customWidth="1"/>
    <col min="16" max="16" width="8.75" style="11" customWidth="1"/>
    <col min="17" max="17" width="8.5" style="11" customWidth="1"/>
    <col min="18" max="21" width="2.62962962962963" style="11" customWidth="1"/>
    <col min="22" max="22" width="10.1296296296296" style="11" customWidth="1"/>
    <col min="23" max="16384" width="9" style="11"/>
  </cols>
  <sheetData>
    <row r="1" ht="20.1" customHeight="1" spans="6:6">
      <c r="F1" s="13" t="s">
        <v>93</v>
      </c>
    </row>
    <row r="2" ht="15.95" customHeight="1" spans="1:22">
      <c r="A2" s="14" t="s">
        <v>68</v>
      </c>
      <c r="B2" s="15" t="s">
        <v>69</v>
      </c>
      <c r="C2" s="15" t="s">
        <v>70</v>
      </c>
      <c r="D2" s="16" t="s">
        <v>71</v>
      </c>
      <c r="E2" s="17" t="s">
        <v>72</v>
      </c>
      <c r="F2" s="18" t="s">
        <v>73</v>
      </c>
      <c r="G2" s="19" t="s">
        <v>74</v>
      </c>
      <c r="H2" s="20" t="s">
        <v>75</v>
      </c>
      <c r="I2" s="15" t="s">
        <v>76</v>
      </c>
      <c r="J2" s="19" t="s">
        <v>77</v>
      </c>
      <c r="K2" s="31" t="s">
        <v>78</v>
      </c>
      <c r="L2" s="32" t="s">
        <v>94</v>
      </c>
      <c r="M2" s="33" t="s">
        <v>95</v>
      </c>
      <c r="N2" s="34" t="s">
        <v>80</v>
      </c>
      <c r="O2" s="35" t="s">
        <v>96</v>
      </c>
      <c r="P2" s="36" t="s">
        <v>97</v>
      </c>
      <c r="Q2" s="19" t="s">
        <v>80</v>
      </c>
      <c r="R2" s="45" t="s">
        <v>98</v>
      </c>
      <c r="S2" s="46" t="s">
        <v>99</v>
      </c>
      <c r="T2" s="46" t="s">
        <v>100</v>
      </c>
      <c r="U2" s="46" t="s">
        <v>101</v>
      </c>
      <c r="V2" s="47" t="s">
        <v>83</v>
      </c>
    </row>
    <row r="3" ht="15.95" customHeight="1" spans="1:22">
      <c r="A3" s="21">
        <v>11</v>
      </c>
      <c r="B3" s="22"/>
      <c r="C3" s="22">
        <v>41.8779661016949</v>
      </c>
      <c r="D3" s="23">
        <v>41.725</v>
      </c>
      <c r="E3" s="23"/>
      <c r="F3" s="24"/>
      <c r="G3" s="24"/>
      <c r="H3" s="24"/>
      <c r="I3" s="22"/>
      <c r="J3" s="24"/>
      <c r="K3" s="24"/>
      <c r="L3" s="118">
        <v>41</v>
      </c>
      <c r="M3" s="23">
        <f t="shared" ref="M3:M8" si="0">AVERAGE(B3,C3,D3,E3,I3)</f>
        <v>41.8014830508475</v>
      </c>
      <c r="N3" s="119">
        <f>MAX(B3:E3,I3)-MIN(B3:E3,I3)</f>
        <v>0.152966101694915</v>
      </c>
      <c r="O3" s="38">
        <v>51</v>
      </c>
      <c r="P3" s="120"/>
      <c r="Q3" s="120">
        <f>MAX(F3:H3,J3:K3)-MIN(F3:H3,J3:K3)</f>
        <v>0</v>
      </c>
      <c r="R3" s="48">
        <v>38</v>
      </c>
      <c r="S3" s="49">
        <v>44</v>
      </c>
      <c r="T3" s="49">
        <v>48</v>
      </c>
      <c r="U3" s="49">
        <v>54</v>
      </c>
      <c r="V3" s="50">
        <v>100</v>
      </c>
    </row>
    <row r="4" ht="15.95" customHeight="1" spans="1:22">
      <c r="A4" s="21">
        <v>12</v>
      </c>
      <c r="B4" s="22">
        <v>41.37</v>
      </c>
      <c r="C4" s="22">
        <v>41.704054054054</v>
      </c>
      <c r="D4" s="23">
        <v>41.4789473684211</v>
      </c>
      <c r="E4" s="23">
        <v>39.1</v>
      </c>
      <c r="F4" s="24"/>
      <c r="G4" s="24">
        <v>51.0088235294118</v>
      </c>
      <c r="H4" s="24">
        <v>51.424</v>
      </c>
      <c r="I4" s="22"/>
      <c r="J4" s="24">
        <v>49.75</v>
      </c>
      <c r="K4" s="24"/>
      <c r="L4" s="118">
        <v>41</v>
      </c>
      <c r="M4" s="23">
        <f t="shared" si="0"/>
        <v>40.9132503556188</v>
      </c>
      <c r="N4" s="23">
        <f>MAX(B4,C4,D4,E4,I4)-MIN(B4,C4,D4,E4,I4)</f>
        <v>2.60405405405404</v>
      </c>
      <c r="O4" s="40">
        <v>51</v>
      </c>
      <c r="P4" s="39">
        <f>AVERAGE(F4,G4,H4,J4,K4)</f>
        <v>50.7276078431373</v>
      </c>
      <c r="Q4" s="39">
        <f>MAX(F4,G4,H4,J4,K4)-MIN(F4,G4,H4,J4,K4)</f>
        <v>1.674</v>
      </c>
      <c r="R4" s="48">
        <v>38</v>
      </c>
      <c r="S4" s="49">
        <v>44</v>
      </c>
      <c r="T4" s="49">
        <v>48</v>
      </c>
      <c r="U4" s="49">
        <v>54</v>
      </c>
      <c r="V4" s="50">
        <v>100</v>
      </c>
    </row>
    <row r="5" ht="15.95" customHeight="1" spans="1:22">
      <c r="A5" s="21">
        <v>1</v>
      </c>
      <c r="B5" s="22">
        <v>41.295</v>
      </c>
      <c r="C5" s="22">
        <v>41.556</v>
      </c>
      <c r="D5" s="23">
        <v>41.5647058823529</v>
      </c>
      <c r="E5" s="23">
        <v>39.097</v>
      </c>
      <c r="F5" s="24">
        <v>50</v>
      </c>
      <c r="G5" s="24">
        <v>51.0438095238095</v>
      </c>
      <c r="H5" s="24">
        <v>51.326</v>
      </c>
      <c r="I5" s="22">
        <v>41.05</v>
      </c>
      <c r="J5" s="24">
        <v>49.79</v>
      </c>
      <c r="K5" s="24">
        <v>49.9230769230769</v>
      </c>
      <c r="L5" s="118">
        <v>41</v>
      </c>
      <c r="M5" s="23">
        <f t="shared" si="0"/>
        <v>40.9125411764706</v>
      </c>
      <c r="N5" s="23">
        <f>MAX(B5,C5,D5,E5,I5)-MIN(B5,C5,D5,E5,I5)</f>
        <v>2.46770588235294</v>
      </c>
      <c r="O5" s="40">
        <v>51</v>
      </c>
      <c r="P5" s="39">
        <f>AVERAGE(F5,G5,H5,J5,K5)</f>
        <v>50.4165772893773</v>
      </c>
      <c r="Q5" s="39">
        <f>MAX(F5,G5,H5,J5,K5)-MIN(F5,G5,H5,J5,K5)</f>
        <v>1.536</v>
      </c>
      <c r="R5" s="48">
        <v>38</v>
      </c>
      <c r="S5" s="49">
        <v>44</v>
      </c>
      <c r="T5" s="49">
        <v>48</v>
      </c>
      <c r="U5" s="49">
        <v>54</v>
      </c>
      <c r="V5" s="50">
        <f>P5/P$4*100</f>
        <v>99.3868613818303</v>
      </c>
    </row>
    <row r="6" ht="15.95" customHeight="1" spans="1:22">
      <c r="A6" s="21">
        <v>2</v>
      </c>
      <c r="B6" s="22">
        <v>41.1166666666667</v>
      </c>
      <c r="C6" s="22">
        <v>41.5630952380952</v>
      </c>
      <c r="D6" s="23">
        <v>41.9823529411765</v>
      </c>
      <c r="E6" s="23">
        <v>39.018</v>
      </c>
      <c r="F6" s="24">
        <v>48.9090909090909</v>
      </c>
      <c r="G6" s="24">
        <v>50.90875</v>
      </c>
      <c r="H6" s="24">
        <v>51.443</v>
      </c>
      <c r="I6" s="22">
        <v>41.95</v>
      </c>
      <c r="J6" s="24">
        <v>50.01</v>
      </c>
      <c r="K6" s="24">
        <v>49.6923076923077</v>
      </c>
      <c r="L6" s="118">
        <v>41</v>
      </c>
      <c r="M6" s="23">
        <f t="shared" si="0"/>
        <v>41.1260229691877</v>
      </c>
      <c r="N6" s="119">
        <f>MAX(B6,D6,F6,I6)-MIN(B6,D6,F6,I6)</f>
        <v>7.79242424242425</v>
      </c>
      <c r="O6" s="40">
        <v>51</v>
      </c>
      <c r="P6" s="39">
        <f>AVERAGE(F6,G6,H6,J6,K6)</f>
        <v>50.1926297202797</v>
      </c>
      <c r="Q6" s="39">
        <f>MAX(F6,G6,H6,J6,K6)-MIN(F6,G6,H6,J6,K6)</f>
        <v>2.53390909090909</v>
      </c>
      <c r="R6" s="48">
        <v>38</v>
      </c>
      <c r="S6" s="49">
        <v>44</v>
      </c>
      <c r="T6" s="49">
        <v>48</v>
      </c>
      <c r="U6" s="49">
        <v>54</v>
      </c>
      <c r="V6" s="50">
        <f>P6/P$4*100</f>
        <v>98.9453905957643</v>
      </c>
    </row>
    <row r="7" ht="15.95" customHeight="1" spans="1:22">
      <c r="A7" s="21">
        <v>3</v>
      </c>
      <c r="B7" s="22">
        <v>41.1111111111111</v>
      </c>
      <c r="C7" s="22">
        <v>41.6355769230769</v>
      </c>
      <c r="D7" s="23">
        <v>42.51875</v>
      </c>
      <c r="E7" s="23">
        <v>39.297</v>
      </c>
      <c r="F7" s="24">
        <v>50</v>
      </c>
      <c r="G7" s="24">
        <v>50.6141666666667</v>
      </c>
      <c r="H7" s="24">
        <v>51.514</v>
      </c>
      <c r="I7" s="22">
        <v>41.39</v>
      </c>
      <c r="J7" s="24">
        <v>49.48</v>
      </c>
      <c r="K7" s="24">
        <v>50</v>
      </c>
      <c r="L7" s="118">
        <v>41</v>
      </c>
      <c r="M7" s="23">
        <f t="shared" si="0"/>
        <v>41.1904876068376</v>
      </c>
      <c r="N7" s="119">
        <f t="shared" ref="N7:N12" si="1">MAX(B7,D7,F7,I7)-MIN(B7,D7,F7,I7)</f>
        <v>8.88888888888889</v>
      </c>
      <c r="O7" s="40">
        <v>51</v>
      </c>
      <c r="P7" s="39">
        <f>AVERAGE(F7,G7,H7,J7,K7)</f>
        <v>50.3216333333333</v>
      </c>
      <c r="Q7" s="39">
        <f>MAX(F7,G7,H7,J7,K7)-MIN(F7,G7,H7,J7,K7)</f>
        <v>2.03400000000001</v>
      </c>
      <c r="R7" s="48">
        <v>38</v>
      </c>
      <c r="S7" s="49">
        <v>44</v>
      </c>
      <c r="T7" s="49">
        <v>48</v>
      </c>
      <c r="U7" s="49">
        <v>54</v>
      </c>
      <c r="V7" s="50">
        <f>P7/P$4*100</f>
        <v>99.1996971135337</v>
      </c>
    </row>
    <row r="8" ht="15.95" customHeight="1" spans="1:22">
      <c r="A8" s="21">
        <v>4</v>
      </c>
      <c r="B8" s="22">
        <v>41.0409090909091</v>
      </c>
      <c r="C8" s="22">
        <v>42.1384615384615</v>
      </c>
      <c r="D8" s="23">
        <v>42.65625</v>
      </c>
      <c r="E8" s="23">
        <v>39.682</v>
      </c>
      <c r="F8" s="25"/>
      <c r="G8" s="24">
        <v>50.5429166666667</v>
      </c>
      <c r="H8" s="24">
        <v>51.535</v>
      </c>
      <c r="I8" s="22">
        <v>40.95</v>
      </c>
      <c r="J8" s="24">
        <v>49.49</v>
      </c>
      <c r="K8" s="24">
        <v>49.7142857142857</v>
      </c>
      <c r="L8" s="118">
        <v>41</v>
      </c>
      <c r="M8" s="23">
        <f t="shared" si="0"/>
        <v>41.2935241258741</v>
      </c>
      <c r="N8" s="119">
        <f t="shared" si="1"/>
        <v>1.70624999999999</v>
      </c>
      <c r="O8" s="40">
        <v>51</v>
      </c>
      <c r="P8" s="121">
        <f>AVERAGE(F8,G8,H8,J8,K8)</f>
        <v>50.3205505952381</v>
      </c>
      <c r="Q8" s="39">
        <f t="shared" ref="Q8" si="2">MAX(F8,G8,H8,J8,K8)-MIN(F8,G8,H8,J8,K8)</f>
        <v>2.04499999999999</v>
      </c>
      <c r="R8" s="48">
        <v>38</v>
      </c>
      <c r="S8" s="49">
        <v>44</v>
      </c>
      <c r="T8" s="49">
        <v>48</v>
      </c>
      <c r="U8" s="49">
        <v>54</v>
      </c>
      <c r="V8" s="50">
        <f>P8/P$4*100</f>
        <v>99.1975626976973</v>
      </c>
    </row>
    <row r="9" ht="15.95" customHeight="1" spans="1:22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42">
        <v>41</v>
      </c>
      <c r="M9" s="27"/>
      <c r="N9" s="27">
        <f t="shared" si="1"/>
        <v>0</v>
      </c>
      <c r="O9" s="42">
        <v>51</v>
      </c>
      <c r="P9" s="27"/>
      <c r="Q9" s="27">
        <f t="shared" ref="Q9:Q12" si="3">MAX(C9,E9,G9,H9,J9,K9)-MIN(C9,E9,G9,H9,J9,K9)</f>
        <v>0</v>
      </c>
      <c r="R9" s="48">
        <v>38</v>
      </c>
      <c r="S9" s="49">
        <v>44</v>
      </c>
      <c r="T9" s="49">
        <v>48</v>
      </c>
      <c r="U9" s="49">
        <v>54</v>
      </c>
      <c r="V9" s="50" t="e">
        <f t="shared" ref="V9:V20" si="4">P9/P$3*100</f>
        <v>#DIV/0!</v>
      </c>
    </row>
    <row r="10" ht="15.95" customHeight="1" spans="1:22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42">
        <v>41</v>
      </c>
      <c r="M10" s="27"/>
      <c r="N10" s="27">
        <f t="shared" si="1"/>
        <v>0</v>
      </c>
      <c r="O10" s="42">
        <v>51</v>
      </c>
      <c r="P10" s="27"/>
      <c r="Q10" s="27">
        <f t="shared" si="3"/>
        <v>0</v>
      </c>
      <c r="R10" s="48">
        <v>38</v>
      </c>
      <c r="S10" s="49">
        <v>44</v>
      </c>
      <c r="T10" s="49">
        <v>48</v>
      </c>
      <c r="U10" s="49">
        <v>54</v>
      </c>
      <c r="V10" s="50" t="e">
        <f t="shared" si="4"/>
        <v>#DIV/0!</v>
      </c>
    </row>
    <row r="11" ht="15.95" customHeight="1" spans="1:22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42">
        <v>41</v>
      </c>
      <c r="M11" s="27"/>
      <c r="N11" s="27">
        <f t="shared" si="1"/>
        <v>0</v>
      </c>
      <c r="O11" s="42">
        <v>51</v>
      </c>
      <c r="P11" s="27"/>
      <c r="Q11" s="27">
        <f t="shared" si="3"/>
        <v>0</v>
      </c>
      <c r="R11" s="48">
        <v>38</v>
      </c>
      <c r="S11" s="49">
        <v>44</v>
      </c>
      <c r="T11" s="49">
        <v>48</v>
      </c>
      <c r="U11" s="49">
        <v>54</v>
      </c>
      <c r="V11" s="50" t="e">
        <f t="shared" si="4"/>
        <v>#DIV/0!</v>
      </c>
    </row>
    <row r="12" ht="15.95" customHeight="1" spans="1:22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42">
        <v>41</v>
      </c>
      <c r="M12" s="27"/>
      <c r="N12" s="27">
        <f t="shared" si="1"/>
        <v>0</v>
      </c>
      <c r="O12" s="42">
        <v>51</v>
      </c>
      <c r="P12" s="27"/>
      <c r="Q12" s="27">
        <f t="shared" si="3"/>
        <v>0</v>
      </c>
      <c r="R12" s="48">
        <v>38</v>
      </c>
      <c r="S12" s="49">
        <v>44</v>
      </c>
      <c r="T12" s="49">
        <v>48</v>
      </c>
      <c r="U12" s="49">
        <v>54</v>
      </c>
      <c r="V12" s="50" t="e">
        <f t="shared" si="4"/>
        <v>#DIV/0!</v>
      </c>
    </row>
    <row r="13" ht="15.95" customHeight="1" spans="1:22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42">
        <v>41</v>
      </c>
      <c r="M13" s="27"/>
      <c r="N13" s="27">
        <f t="shared" ref="N13:N20" si="5">MAX(B13,D13,E13,F13,I13)-MIN(B13,D13,E13,E13,F13,I13)</f>
        <v>0</v>
      </c>
      <c r="O13" s="42">
        <v>51</v>
      </c>
      <c r="P13" s="27"/>
      <c r="Q13" s="27">
        <f t="shared" ref="Q13:Q20" si="6">MAX(C13,G13,H13,J13,K13)-MIN(C13,G13,H13,J13,K13)</f>
        <v>0</v>
      </c>
      <c r="R13" s="48">
        <v>38</v>
      </c>
      <c r="S13" s="49">
        <v>44</v>
      </c>
      <c r="T13" s="49">
        <v>48</v>
      </c>
      <c r="U13" s="49">
        <v>54</v>
      </c>
      <c r="V13" s="50" t="e">
        <f t="shared" si="4"/>
        <v>#DIV/0!</v>
      </c>
    </row>
    <row r="14" ht="15.95" customHeight="1" spans="1:22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42">
        <v>41</v>
      </c>
      <c r="M14" s="27"/>
      <c r="N14" s="27">
        <f t="shared" si="5"/>
        <v>0</v>
      </c>
      <c r="O14" s="42">
        <v>51</v>
      </c>
      <c r="P14" s="27"/>
      <c r="Q14" s="27">
        <f t="shared" si="6"/>
        <v>0</v>
      </c>
      <c r="R14" s="48">
        <v>38</v>
      </c>
      <c r="S14" s="49">
        <v>44</v>
      </c>
      <c r="T14" s="49">
        <v>48</v>
      </c>
      <c r="U14" s="49">
        <v>54</v>
      </c>
      <c r="V14" s="50" t="e">
        <f t="shared" si="4"/>
        <v>#DIV/0!</v>
      </c>
    </row>
    <row r="15" ht="15.95" customHeight="1" spans="1:24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42">
        <v>41</v>
      </c>
      <c r="M15" s="27"/>
      <c r="N15" s="27">
        <f t="shared" si="5"/>
        <v>0</v>
      </c>
      <c r="O15" s="42">
        <v>51</v>
      </c>
      <c r="P15" s="27"/>
      <c r="Q15" s="27">
        <f t="shared" si="6"/>
        <v>0</v>
      </c>
      <c r="R15" s="48">
        <v>38</v>
      </c>
      <c r="S15" s="49">
        <v>44</v>
      </c>
      <c r="T15" s="49">
        <v>48</v>
      </c>
      <c r="U15" s="49">
        <v>54</v>
      </c>
      <c r="V15" s="50" t="e">
        <f t="shared" si="4"/>
        <v>#DIV/0!</v>
      </c>
      <c r="W15" s="51"/>
      <c r="X15" s="51"/>
    </row>
    <row r="16" ht="15.95" customHeight="1" spans="1:24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42">
        <v>41</v>
      </c>
      <c r="M16" s="27"/>
      <c r="N16" s="27">
        <f t="shared" si="5"/>
        <v>0</v>
      </c>
      <c r="O16" s="42">
        <v>51</v>
      </c>
      <c r="P16" s="27"/>
      <c r="Q16" s="27">
        <f t="shared" si="6"/>
        <v>0</v>
      </c>
      <c r="R16" s="48">
        <v>38</v>
      </c>
      <c r="S16" s="49">
        <v>44</v>
      </c>
      <c r="T16" s="49">
        <v>48</v>
      </c>
      <c r="U16" s="49">
        <v>54</v>
      </c>
      <c r="V16" s="50" t="e">
        <f t="shared" si="4"/>
        <v>#DIV/0!</v>
      </c>
      <c r="W16" s="51"/>
      <c r="X16" s="51"/>
    </row>
    <row r="17" ht="15.95" customHeight="1" spans="1:24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42">
        <v>41</v>
      </c>
      <c r="M17" s="27"/>
      <c r="N17" s="27">
        <f t="shared" si="5"/>
        <v>0</v>
      </c>
      <c r="O17" s="42">
        <v>51</v>
      </c>
      <c r="P17" s="27"/>
      <c r="Q17" s="27">
        <f t="shared" si="6"/>
        <v>0</v>
      </c>
      <c r="R17" s="48">
        <v>38</v>
      </c>
      <c r="S17" s="49">
        <v>44</v>
      </c>
      <c r="T17" s="49">
        <v>48</v>
      </c>
      <c r="U17" s="49">
        <v>54</v>
      </c>
      <c r="V17" s="50" t="e">
        <f t="shared" si="4"/>
        <v>#DIV/0!</v>
      </c>
      <c r="W17" s="51"/>
      <c r="X17" s="51"/>
    </row>
    <row r="18" ht="15.95" customHeight="1" spans="1:22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2">
        <v>41</v>
      </c>
      <c r="M18" s="27"/>
      <c r="N18" s="27">
        <f t="shared" si="5"/>
        <v>0</v>
      </c>
      <c r="O18" s="42">
        <v>51</v>
      </c>
      <c r="P18" s="27"/>
      <c r="Q18" s="27">
        <f t="shared" si="6"/>
        <v>0</v>
      </c>
      <c r="R18" s="48">
        <v>38</v>
      </c>
      <c r="S18" s="49">
        <v>44</v>
      </c>
      <c r="T18" s="49">
        <v>48</v>
      </c>
      <c r="U18" s="49">
        <v>54</v>
      </c>
      <c r="V18" s="50" t="e">
        <f t="shared" si="4"/>
        <v>#DIV/0!</v>
      </c>
    </row>
    <row r="19" ht="15.95" customHeight="1" spans="1:22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2">
        <v>41</v>
      </c>
      <c r="M19" s="27"/>
      <c r="N19" s="27">
        <f t="shared" si="5"/>
        <v>0</v>
      </c>
      <c r="O19" s="42">
        <v>51</v>
      </c>
      <c r="P19" s="27"/>
      <c r="Q19" s="27">
        <f t="shared" si="6"/>
        <v>0</v>
      </c>
      <c r="R19" s="48">
        <v>38</v>
      </c>
      <c r="S19" s="49">
        <v>44</v>
      </c>
      <c r="T19" s="49">
        <v>48</v>
      </c>
      <c r="U19" s="49">
        <v>54</v>
      </c>
      <c r="V19" s="50" t="e">
        <f t="shared" si="4"/>
        <v>#DIV/0!</v>
      </c>
    </row>
    <row r="20" ht="15.95" customHeight="1" spans="1:22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42">
        <v>41</v>
      </c>
      <c r="M20" s="27"/>
      <c r="N20" s="27">
        <f t="shared" si="5"/>
        <v>0</v>
      </c>
      <c r="O20" s="42">
        <v>51</v>
      </c>
      <c r="P20" s="27"/>
      <c r="Q20" s="27">
        <f t="shared" si="6"/>
        <v>0</v>
      </c>
      <c r="R20" s="48">
        <v>38</v>
      </c>
      <c r="S20" s="49">
        <v>44</v>
      </c>
      <c r="T20" s="49">
        <v>48</v>
      </c>
      <c r="U20" s="49">
        <v>54</v>
      </c>
      <c r="V20" s="50" t="e">
        <f t="shared" si="4"/>
        <v>#DIV/0!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Lot17_Red Bottle認証値</vt:lpstr>
      <vt:lpstr>Na</vt:lpstr>
      <vt:lpstr>K</vt:lpstr>
      <vt:lpstr>CL</vt:lpstr>
      <vt:lpstr>Ca</vt:lpstr>
      <vt:lpstr>GLU</vt:lpstr>
      <vt:lpstr>TCH</vt:lpstr>
      <vt:lpstr>TG</vt:lpstr>
      <vt:lpstr>HDL</vt:lpstr>
      <vt:lpstr>TBIL</vt:lpstr>
      <vt:lpstr>TP</vt:lpstr>
      <vt:lpstr>ALB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  <vt:lpstr>2025.11月を100％とした時の活性変化率</vt:lpstr>
      <vt:lpstr>Module1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市原文雄</dc:creator>
  <cp:lastModifiedBy>user</cp:lastModifiedBy>
  <dcterms:created xsi:type="dcterms:W3CDTF">2023-05-05T09:22:00Z</dcterms:created>
  <dcterms:modified xsi:type="dcterms:W3CDTF">2026-05-09T00:25:11Z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889AF46C42774071A6856EE965184AC9</vt:lpwstr>
  </property>
  <property fmtid="{D5CDD505-2E9C-101B-9397-08002B2CF9AE}" pid="3" name="KSOProductBuildVer">
    <vt:lpwstr>1041-11.2.0.10603</vt:lpwstr>
  </property>
</Properties>
</file>