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.xml" ContentType="application/vnd.openxmlformats-officedocument.drawing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.xml" ContentType="application/vnd.openxmlformats-officedocument.drawingml.chartshapes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.xml" ContentType="application/vnd.openxmlformats-officedocument.drawing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drawings/drawing6.xml" ContentType="application/vnd.openxmlformats-officedocument.drawingml.chartshapes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drawings/drawing65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608" tabRatio="604"/>
  </bookViews>
  <sheets>
    <sheet name="Lot17_Blue Bottle認証値（確定値）" sheetId="315" r:id="rId1"/>
    <sheet name="Na" sheetId="261" r:id="rId2"/>
    <sheet name="K" sheetId="314" r:id="rId3"/>
    <sheet name="CL" sheetId="263" r:id="rId4"/>
    <sheet name="Ca" sheetId="265" r:id="rId5"/>
    <sheet name="GLU" sheetId="266" r:id="rId6"/>
    <sheet name="TCH" sheetId="267" r:id="rId7"/>
    <sheet name="TG" sheetId="269" r:id="rId8"/>
    <sheet name="HDL" sheetId="270" r:id="rId9"/>
    <sheet name="TBIL" sheetId="271" r:id="rId10"/>
    <sheet name="TP" sheetId="316" r:id="rId11"/>
    <sheet name="ALB" sheetId="293" r:id="rId12"/>
    <sheet name="CRP" sheetId="294" r:id="rId13"/>
    <sheet name="UA" sheetId="295" r:id="rId14"/>
    <sheet name="BUN" sheetId="296" r:id="rId15"/>
    <sheet name="CRE" sheetId="297" r:id="rId16"/>
    <sheet name="AST" sheetId="298" r:id="rId17"/>
    <sheet name="ALT" sheetId="299" r:id="rId18"/>
    <sheet name="rGT" sheetId="300" r:id="rId19"/>
    <sheet name="ALP" sheetId="301" r:id="rId20"/>
    <sheet name="LD" sheetId="302" r:id="rId21"/>
    <sheet name="CPK" sheetId="303" r:id="rId22"/>
    <sheet name="AMY" sheetId="304" r:id="rId23"/>
    <sheet name="CHE" sheetId="305" r:id="rId24"/>
    <sheet name="Fe" sheetId="306" r:id="rId25"/>
    <sheet name="Mg" sheetId="307" r:id="rId26"/>
    <sheet name="IP" sheetId="308" r:id="rId27"/>
    <sheet name="IgG" sheetId="310" r:id="rId28"/>
    <sheet name="IgA" sheetId="311" r:id="rId29"/>
    <sheet name="IgM" sheetId="312" r:id="rId30"/>
    <sheet name="LDL" sheetId="313" r:id="rId31"/>
    <sheet name="2026.5月を100％とした時の活性変化率" sheetId="198" r:id="rId32"/>
    <sheet name="Module1" sheetId="32" state="veryHidden" r:id="rId33"/>
  </sheets>
  <definedNames>
    <definedName name="HTML_CodePage" hidden="1">932</definedName>
    <definedName name="HTML_Control" localSheetId="3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5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Description" hidden="1">""</definedName>
    <definedName name="HTML_Email" hidden="1">""</definedName>
    <definedName name="HTML_Header" hidden="1">""</definedName>
    <definedName name="HTML_LastUpdate" hidden="1">"00/08/11"</definedName>
    <definedName name="HTML_LineAfter" hidden="1">FALSE</definedName>
    <definedName name="HTML_LineBefore" hidden="1">FALSE</definedName>
    <definedName name="HTML_Name" hidden="1">"検査値統一化委員会"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"C:\windows\ﾃﾞｽｸﾄｯﾌﾟ\基幹病院月間推移.htm"</definedName>
    <definedName name="HTML_Title" hidden="1">"基幹病院月間推移　Ｘ"</definedName>
    <definedName name="_xlnm.Print_Area" localSheetId="0">'Lot17_Blue Bottle認証値（確定値）'!$A$1:$H$35</definedName>
    <definedName name="ｓｓ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2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ｓｓ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</definedNames>
  <calcPr calcId="144525" calcMode="manual"/>
</workbook>
</file>

<file path=xl/sharedStrings.xml><?xml version="1.0" encoding="utf-8"?>
<sst xmlns="http://schemas.openxmlformats.org/spreadsheetml/2006/main" count="756" uniqueCount="132">
  <si>
    <r>
      <rPr>
        <b/>
        <sz val="14"/>
        <rFont val="Meiryo UI"/>
        <charset val="128"/>
      </rPr>
      <t>Chiritorol 2024LR Blue Bottle（</t>
    </r>
    <r>
      <rPr>
        <b/>
        <sz val="10"/>
        <rFont val="Meiryo UI"/>
        <charset val="128"/>
      </rPr>
      <t>製造番号：017602 有効期限：2028.01）</t>
    </r>
    <r>
      <rPr>
        <b/>
        <sz val="14"/>
        <rFont val="Meiryo UI"/>
        <charset val="128"/>
      </rPr>
      <t>認証値設定 2026年3月</t>
    </r>
  </si>
  <si>
    <t>項目</t>
  </si>
  <si>
    <t>認証値</t>
  </si>
  <si>
    <t>単位</t>
  </si>
  <si>
    <t>許容範囲</t>
  </si>
  <si>
    <t>許容幅</t>
  </si>
  <si>
    <t>Na</t>
  </si>
  <si>
    <t>mmol/L</t>
  </si>
  <si>
    <t>～</t>
  </si>
  <si>
    <t>±2mmol/L</t>
  </si>
  <si>
    <t>K</t>
  </si>
  <si>
    <t>±0.2mmol/L</t>
  </si>
  <si>
    <t>CL（日立電極以外）</t>
  </si>
  <si>
    <t>±3mmol/L</t>
  </si>
  <si>
    <t>CL（日立電極）</t>
  </si>
  <si>
    <t>Ca</t>
  </si>
  <si>
    <t>mg/dL</t>
  </si>
  <si>
    <t>±0.5mg/dL</t>
  </si>
  <si>
    <t>GLU</t>
  </si>
  <si>
    <t>±5mg/dL</t>
  </si>
  <si>
    <t>TCH</t>
  </si>
  <si>
    <t>±8mg/dL（±5％）</t>
  </si>
  <si>
    <t>TG</t>
  </si>
  <si>
    <t>±3mg/dL（±5％）</t>
  </si>
  <si>
    <t>メタボリードHDL-C</t>
  </si>
  <si>
    <t>±3mg/dL</t>
  </si>
  <si>
    <t>コレステストN HDL</t>
  </si>
  <si>
    <t>メタボリードLDL-C</t>
  </si>
  <si>
    <t>コレステスト LDL</t>
  </si>
  <si>
    <t>TP</t>
  </si>
  <si>
    <t>g/dL</t>
  </si>
  <si>
    <t>±0.2g/dL</t>
  </si>
  <si>
    <t>ALB</t>
  </si>
  <si>
    <t>T-BIL</t>
  </si>
  <si>
    <t>±0.3mg/dL</t>
  </si>
  <si>
    <t>CRP</t>
  </si>
  <si>
    <t>±0.20mg/dL</t>
  </si>
  <si>
    <t>UA</t>
  </si>
  <si>
    <t>BUN</t>
  </si>
  <si>
    <t>±2mg/dL</t>
  </si>
  <si>
    <t>CRE</t>
  </si>
  <si>
    <t>AST</t>
  </si>
  <si>
    <t>U/L</t>
  </si>
  <si>
    <t>±5U/L（±5％）</t>
  </si>
  <si>
    <t>ALT</t>
  </si>
  <si>
    <t>±4U/L（±5％）</t>
  </si>
  <si>
    <t>γ-GT</t>
  </si>
  <si>
    <t>ALP</t>
  </si>
  <si>
    <t>LD</t>
  </si>
  <si>
    <t>±14U/L（±5％）</t>
  </si>
  <si>
    <t>CK</t>
  </si>
  <si>
    <t>±17U/L（±5％）</t>
  </si>
  <si>
    <t>AMY</t>
  </si>
  <si>
    <t>±12U/L（±5％）</t>
  </si>
  <si>
    <t>ChE</t>
  </si>
  <si>
    <t>±16U/L（±5％）</t>
  </si>
  <si>
    <t>Fe</t>
  </si>
  <si>
    <t>μg/dL</t>
  </si>
  <si>
    <t>±8μg/dL（±5％）</t>
  </si>
  <si>
    <t>Mg</t>
  </si>
  <si>
    <t>±0.2mg/dL</t>
  </si>
  <si>
    <t>IP</t>
  </si>
  <si>
    <t>IgG</t>
  </si>
  <si>
    <t>±51mg/dL（±5％）</t>
  </si>
  <si>
    <t>IgA</t>
  </si>
  <si>
    <t>±23mg/dL（±10％）</t>
  </si>
  <si>
    <t>IgM</t>
  </si>
  <si>
    <t>±9mg/dL（±10％）</t>
  </si>
  <si>
    <t>月</t>
  </si>
  <si>
    <t>千葉大</t>
  </si>
  <si>
    <t>がんｾﾝﾀｰ</t>
  </si>
  <si>
    <t>船橋医療C</t>
  </si>
  <si>
    <t>千葉総急C</t>
  </si>
  <si>
    <t>順大浦安</t>
  </si>
  <si>
    <t>千葉青葉</t>
  </si>
  <si>
    <t>サンリツ</t>
  </si>
  <si>
    <t>千葉MC</t>
  </si>
  <si>
    <t>新東京</t>
  </si>
  <si>
    <t>9病院平均</t>
  </si>
  <si>
    <t>R</t>
  </si>
  <si>
    <t>下限</t>
  </si>
  <si>
    <t>上限</t>
  </si>
  <si>
    <t>2026.5月値を100％に対する変化率</t>
  </si>
  <si>
    <t>CL</t>
  </si>
  <si>
    <t>日立以外認証値</t>
  </si>
  <si>
    <t>日立以外平均</t>
  </si>
  <si>
    <t>日立認証値</t>
  </si>
  <si>
    <t>日立平均</t>
  </si>
  <si>
    <t>日立以外下限</t>
  </si>
  <si>
    <t>日立以外上限</t>
  </si>
  <si>
    <t>日立下限</t>
  </si>
  <si>
    <t>日立上限</t>
  </si>
  <si>
    <t>千葉大病院は２月からBM２２５０に変わりました。</t>
  </si>
  <si>
    <t>HDL</t>
  </si>
  <si>
    <t>メタボリード認証値</t>
  </si>
  <si>
    <t>メタボリード平均</t>
  </si>
  <si>
    <t>積水認証値</t>
  </si>
  <si>
    <t>積水平均</t>
  </si>
  <si>
    <t>メタボリード下限</t>
  </si>
  <si>
    <t>メタボリード上限</t>
  </si>
  <si>
    <t>積水下限</t>
  </si>
  <si>
    <t>積水上限</t>
  </si>
  <si>
    <t>新東京病院さんの</t>
  </si>
  <si>
    <t>シノテスト自社製試薬は</t>
  </si>
  <si>
    <t>積水コレステスト試薬と反応性が異なるため</t>
  </si>
  <si>
    <t>平均値集計から除外しました。</t>
  </si>
  <si>
    <t>TBIL</t>
  </si>
  <si>
    <t>2025.8月値を100％に対する変化率</t>
  </si>
  <si>
    <t>r-GT</t>
  </si>
  <si>
    <t>CHE</t>
  </si>
  <si>
    <t>8病院平均</t>
  </si>
  <si>
    <t>7病院平均</t>
  </si>
  <si>
    <t>6病院平均</t>
  </si>
  <si>
    <t>LDL</t>
  </si>
  <si>
    <t>シノテスト自社製試薬はHDL試薬ほどの差は認められませんが</t>
  </si>
  <si>
    <t>積水コレステスト試薬の平均値集計から除外しました。</t>
  </si>
  <si>
    <t>CPK</t>
  </si>
  <si>
    <t>rGT</t>
  </si>
  <si>
    <t>26.05</t>
  </si>
  <si>
    <t>06</t>
  </si>
  <si>
    <t>07</t>
  </si>
  <si>
    <t>08</t>
  </si>
  <si>
    <t>09</t>
  </si>
  <si>
    <t>10</t>
  </si>
  <si>
    <t>11</t>
  </si>
  <si>
    <t>12</t>
  </si>
  <si>
    <t>27.01</t>
  </si>
  <si>
    <t>02</t>
  </si>
  <si>
    <t>03</t>
  </si>
  <si>
    <t>04</t>
  </si>
  <si>
    <t>05</t>
  </si>
  <si>
    <t>28.01</t>
  </si>
</sst>
</file>

<file path=xl/styles.xml><?xml version="1.0" encoding="utf-8"?>
<styleSheet xmlns="http://schemas.openxmlformats.org/spreadsheetml/2006/main">
  <numFmts count="10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0.0"/>
    <numFmt numFmtId="180" formatCode="0.0_ "/>
    <numFmt numFmtId="181" formatCode="0.000"/>
    <numFmt numFmtId="182" formatCode="0.00_ "/>
    <numFmt numFmtId="183" formatCode="0.00\ "/>
    <numFmt numFmtId="184" formatCode="0.000_);[Red]\(0.000\)"/>
  </numFmts>
  <fonts count="56">
    <font>
      <sz val="11"/>
      <name val="ＭＳ Ｐゴシック"/>
      <charset val="128"/>
    </font>
    <font>
      <sz val="12"/>
      <name val="Meiryo UI"/>
      <charset val="128"/>
    </font>
    <font>
      <b/>
      <sz val="11"/>
      <name val="Meiryo UI"/>
      <charset val="128"/>
    </font>
    <font>
      <b/>
      <sz val="12"/>
      <name val="Meiryo UI"/>
      <charset val="128"/>
    </font>
    <font>
      <b/>
      <sz val="16"/>
      <name val="Meiryo UI"/>
      <charset val="128"/>
    </font>
    <font>
      <sz val="11"/>
      <name val="Meiryo UI"/>
      <charset val="128"/>
    </font>
    <font>
      <sz val="10"/>
      <name val="Meiryo UI"/>
      <charset val="128"/>
    </font>
    <font>
      <b/>
      <sz val="14"/>
      <name val="Meiryo UI"/>
      <charset val="128"/>
    </font>
    <font>
      <sz val="8"/>
      <name val="Meiryo UI"/>
      <charset val="128"/>
    </font>
    <font>
      <sz val="12"/>
      <color indexed="9"/>
      <name val="Meiryo UI"/>
      <charset val="128"/>
    </font>
    <font>
      <sz val="14"/>
      <name val="メイリオ"/>
      <charset val="128"/>
    </font>
    <font>
      <sz val="14"/>
      <name val="Meiryo UI"/>
      <charset val="128"/>
    </font>
    <font>
      <sz val="11"/>
      <color indexed="9"/>
      <name val="Meiryo UI"/>
      <charset val="128"/>
    </font>
    <font>
      <sz val="12"/>
      <name val="ＭＳ Ｐゴシック"/>
      <charset val="128"/>
    </font>
    <font>
      <sz val="11"/>
      <color indexed="9"/>
      <name val="ＭＳ Ｐゴシック"/>
      <charset val="128"/>
    </font>
    <font>
      <sz val="12"/>
      <color indexed="9"/>
      <name val="ＭＳ Ｐゴシック"/>
      <charset val="128"/>
    </font>
    <font>
      <sz val="12"/>
      <color theme="0"/>
      <name val="Meiryo UI"/>
      <charset val="128"/>
    </font>
    <font>
      <sz val="14"/>
      <color indexed="9"/>
      <name val="Meiryo UI"/>
      <charset val="128"/>
    </font>
    <font>
      <b/>
      <sz val="12"/>
      <color indexed="9"/>
      <name val="Meiryo UI"/>
      <charset val="128"/>
    </font>
    <font>
      <sz val="11"/>
      <color indexed="10"/>
      <name val="ＭＳ Ｐゴシック"/>
      <charset val="128"/>
    </font>
    <font>
      <sz val="11"/>
      <color theme="7" tint="-0.499984740745262"/>
      <name val="ＭＳ Ｐゴシック"/>
      <charset val="128"/>
    </font>
    <font>
      <b/>
      <sz val="14"/>
      <color rgb="FF2747BE"/>
      <name val="Meiryo UI"/>
      <charset val="128"/>
    </font>
    <font>
      <b/>
      <sz val="16"/>
      <color rgb="FF2747BE"/>
      <name val="Meiryo UI"/>
      <charset val="128"/>
    </font>
    <font>
      <b/>
      <sz val="18"/>
      <name val="Meiryo UI"/>
      <charset val="128"/>
    </font>
    <font>
      <b/>
      <sz val="11"/>
      <color rgb="FFFF0000"/>
      <name val="Meiryo UI"/>
      <charset val="128"/>
    </font>
    <font>
      <sz val="11"/>
      <name val="メイリオ"/>
      <charset val="128"/>
    </font>
    <font>
      <sz val="11"/>
      <color theme="7" tint="-0.499984740745262"/>
      <name val="メイリオ"/>
      <charset val="128"/>
    </font>
    <font>
      <sz val="10"/>
      <color rgb="FFFF0000"/>
      <name val="メイリオ"/>
      <charset val="128"/>
    </font>
    <font>
      <sz val="11"/>
      <color rgb="FFFF0000"/>
      <name val="メイリオ"/>
      <charset val="128"/>
    </font>
    <font>
      <sz val="11"/>
      <color rgb="FFFF0000"/>
      <name val="ＭＳ Ｐゴシック"/>
      <charset val="128"/>
    </font>
    <font>
      <b/>
      <sz val="14"/>
      <color rgb="FF000099"/>
      <name val="Meiryo UI"/>
      <charset val="128"/>
    </font>
    <font>
      <sz val="11"/>
      <color rgb="FF000099"/>
      <name val="Meiryo UI"/>
      <charset val="128"/>
    </font>
    <font>
      <sz val="11"/>
      <color rgb="FF000099"/>
      <name val="ＭＳ Ｐゴシック"/>
      <charset val="128"/>
    </font>
    <font>
      <b/>
      <sz val="14"/>
      <color rgb="FFFF0000"/>
      <name val="Meiryo UI"/>
      <charset val="128"/>
    </font>
    <font>
      <sz val="11"/>
      <color theme="1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0"/>
      <name val="Meiryo UI"/>
      <charset val="128"/>
    </font>
  </fonts>
  <fills count="3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3" fontId="35" fillId="0" borderId="0" applyFont="0" applyFill="0" applyBorder="0" applyAlignment="0" applyProtection="0">
      <alignment vertical="center"/>
    </xf>
    <xf numFmtId="0" fontId="38" fillId="12" borderId="49" applyNumberFormat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51" applyNumberFormat="0" applyFont="0" applyAlignment="0" applyProtection="0">
      <alignment vertical="center"/>
    </xf>
    <xf numFmtId="0" fontId="41" fillId="0" borderId="0">
      <alignment vertical="center"/>
    </xf>
    <xf numFmtId="0" fontId="45" fillId="2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5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50" fillId="24" borderId="54" applyNumberFormat="0" applyAlignment="0" applyProtection="0">
      <alignment vertical="center"/>
    </xf>
    <xf numFmtId="0" fontId="43" fillId="0" borderId="50" applyNumberFormat="0" applyFill="0" applyAlignment="0" applyProtection="0">
      <alignment vertical="center"/>
    </xf>
    <xf numFmtId="0" fontId="44" fillId="0" borderId="50" applyNumberFormat="0" applyFill="0" applyAlignment="0" applyProtection="0">
      <alignment vertical="center"/>
    </xf>
    <xf numFmtId="0" fontId="52" fillId="24" borderId="49" applyNumberFormat="0" applyAlignment="0" applyProtection="0">
      <alignment vertical="center"/>
    </xf>
    <xf numFmtId="0" fontId="53" fillId="0" borderId="56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51" fillId="25" borderId="55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49" fillId="0" borderId="53" applyNumberFormat="0" applyFill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0" fillId="0" borderId="0"/>
    <xf numFmtId="0" fontId="41" fillId="0" borderId="0">
      <alignment vertical="center"/>
    </xf>
    <xf numFmtId="0" fontId="41" fillId="0" borderId="0">
      <alignment vertical="center"/>
    </xf>
  </cellStyleXfs>
  <cellXfs count="24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79" fontId="3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2" fontId="2" fillId="0" borderId="3" xfId="0" applyNumberFormat="1" applyFont="1" applyBorder="1" applyAlignment="1">
      <alignment horizontal="center" vertical="center"/>
    </xf>
    <xf numFmtId="0" fontId="0" fillId="0" borderId="0" xfId="50"/>
    <xf numFmtId="0" fontId="0" fillId="0" borderId="0" xfId="50" applyAlignment="1">
      <alignment horizontal="center"/>
    </xf>
    <xf numFmtId="0" fontId="4" fillId="0" borderId="0" xfId="50" applyFont="1" applyAlignment="1">
      <alignment horizontal="center"/>
    </xf>
    <xf numFmtId="0" fontId="1" fillId="0" borderId="2" xfId="50" applyFont="1" applyBorder="1" applyAlignment="1">
      <alignment horizontal="center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shrinkToFit="1"/>
    </xf>
    <xf numFmtId="0" fontId="6" fillId="0" borderId="2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2" xfId="50" applyFont="1" applyBorder="1"/>
    <xf numFmtId="179" fontId="7" fillId="2" borderId="3" xfId="0" applyNumberFormat="1" applyFont="1" applyFill="1" applyBorder="1" applyAlignment="1">
      <alignment horizontal="center" vertical="center"/>
    </xf>
    <xf numFmtId="179" fontId="7" fillId="2" borderId="2" xfId="0" applyNumberFormat="1" applyFont="1" applyFill="1" applyBorder="1" applyAlignment="1">
      <alignment horizontal="center" vertical="center"/>
    </xf>
    <xf numFmtId="179" fontId="7" fillId="3" borderId="3" xfId="0" applyNumberFormat="1" applyFont="1" applyFill="1" applyBorder="1" applyAlignment="1">
      <alignment horizontal="center" vertical="center"/>
    </xf>
    <xf numFmtId="179" fontId="7" fillId="0" borderId="3" xfId="50" applyNumberFormat="1" applyFont="1" applyBorder="1" applyAlignment="1">
      <alignment horizontal="center" vertical="center"/>
    </xf>
    <xf numFmtId="179" fontId="7" fillId="0" borderId="2" xfId="5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/>
    </xf>
    <xf numFmtId="179" fontId="7" fillId="0" borderId="5" xfId="50" applyNumberFormat="1" applyFont="1" applyBorder="1" applyAlignment="1">
      <alignment horizontal="center" vertical="center"/>
    </xf>
    <xf numFmtId="180" fontId="7" fillId="0" borderId="2" xfId="50" applyNumberFormat="1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179" fontId="5" fillId="0" borderId="2" xfId="50" applyNumberFormat="1" applyFont="1" applyBorder="1" applyAlignment="1">
      <alignment horizontal="center" vertical="center"/>
    </xf>
    <xf numFmtId="0" fontId="8" fillId="0" borderId="6" xfId="50" applyFont="1" applyBorder="1" applyAlignment="1">
      <alignment horizontal="center" vertical="center"/>
    </xf>
    <xf numFmtId="181" fontId="8" fillId="0" borderId="2" xfId="50" applyNumberFormat="1" applyFont="1" applyBorder="1" applyAlignment="1">
      <alignment horizontal="center" vertical="center"/>
    </xf>
    <xf numFmtId="181" fontId="5" fillId="0" borderId="2" xfId="50" applyNumberFormat="1" applyFont="1" applyBorder="1" applyAlignment="1">
      <alignment horizontal="center"/>
    </xf>
    <xf numFmtId="181" fontId="6" fillId="0" borderId="2" xfId="50" applyNumberFormat="1" applyFont="1" applyBorder="1" applyAlignment="1">
      <alignment horizontal="center" vertical="center"/>
    </xf>
    <xf numFmtId="0" fontId="5" fillId="0" borderId="6" xfId="50" applyFont="1" applyBorder="1" applyAlignment="1">
      <alignment horizontal="center" vertical="center"/>
    </xf>
    <xf numFmtId="179" fontId="7" fillId="4" borderId="3" xfId="0" applyNumberFormat="1" applyFont="1" applyFill="1" applyBorder="1" applyAlignment="1">
      <alignment horizontal="center" vertical="center"/>
    </xf>
    <xf numFmtId="1" fontId="7" fillId="2" borderId="2" xfId="50" applyNumberFormat="1" applyFont="1" applyFill="1" applyBorder="1" applyAlignment="1">
      <alignment horizontal="center" vertical="center"/>
    </xf>
    <xf numFmtId="179" fontId="7" fillId="2" borderId="2" xfId="50" applyNumberFormat="1" applyFont="1" applyFill="1" applyBorder="1" applyAlignment="1">
      <alignment horizontal="center" vertical="center"/>
    </xf>
    <xf numFmtId="1" fontId="7" fillId="5" borderId="2" xfId="50" applyNumberFormat="1" applyFont="1" applyFill="1" applyBorder="1" applyAlignment="1">
      <alignment horizontal="center" vertical="center"/>
    </xf>
    <xf numFmtId="179" fontId="7" fillId="5" borderId="2" xfId="50" applyNumberFormat="1" applyFont="1" applyFill="1" applyBorder="1" applyAlignment="1">
      <alignment horizontal="center" vertical="center"/>
    </xf>
    <xf numFmtId="0" fontId="7" fillId="2" borderId="7" xfId="50" applyFont="1" applyFill="1" applyBorder="1" applyAlignment="1">
      <alignment horizontal="center" vertical="center" wrapText="1"/>
    </xf>
    <xf numFmtId="1" fontId="7" fillId="3" borderId="2" xfId="50" applyNumberFormat="1" applyFont="1" applyFill="1" applyBorder="1" applyAlignment="1">
      <alignment horizontal="center" vertical="center"/>
    </xf>
    <xf numFmtId="0" fontId="7" fillId="0" borderId="7" xfId="50" applyFont="1" applyBorder="1" applyAlignment="1">
      <alignment horizontal="center" vertical="center" wrapText="1"/>
    </xf>
    <xf numFmtId="1" fontId="7" fillId="0" borderId="2" xfId="50" applyNumberFormat="1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 wrapText="1"/>
    </xf>
    <xf numFmtId="0" fontId="0" fillId="0" borderId="0" xfId="50" applyAlignment="1">
      <alignment horizontal="left" vertical="top" wrapText="1"/>
    </xf>
    <xf numFmtId="181" fontId="9" fillId="6" borderId="8" xfId="50" applyNumberFormat="1" applyFont="1" applyFill="1" applyBorder="1" applyAlignment="1">
      <alignment horizontal="center"/>
    </xf>
    <xf numFmtId="181" fontId="9" fillId="6" borderId="9" xfId="50" applyNumberFormat="1" applyFont="1" applyFill="1" applyBorder="1" applyAlignment="1">
      <alignment horizontal="center"/>
    </xf>
    <xf numFmtId="0" fontId="5" fillId="0" borderId="0" xfId="50" applyFont="1"/>
    <xf numFmtId="0" fontId="9" fillId="6" borderId="10" xfId="50" applyFont="1" applyFill="1" applyBorder="1" applyAlignment="1">
      <alignment horizontal="center"/>
    </xf>
    <xf numFmtId="0" fontId="9" fillId="6" borderId="9" xfId="50" applyFont="1" applyFill="1" applyBorder="1" applyAlignment="1">
      <alignment horizontal="center"/>
    </xf>
    <xf numFmtId="179" fontId="1" fillId="0" borderId="0" xfId="50" applyNumberFormat="1" applyFont="1" applyAlignment="1">
      <alignment vertical="center"/>
    </xf>
    <xf numFmtId="0" fontId="5" fillId="4" borderId="0" xfId="50" applyFont="1" applyFill="1"/>
    <xf numFmtId="0" fontId="5" fillId="0" borderId="0" xfId="50" applyFont="1" applyFill="1"/>
    <xf numFmtId="2" fontId="0" fillId="0" borderId="0" xfId="50" applyNumberFormat="1" applyAlignment="1">
      <alignment horizontal="center"/>
    </xf>
    <xf numFmtId="0" fontId="10" fillId="0" borderId="0" xfId="50" applyFont="1"/>
    <xf numFmtId="179" fontId="7" fillId="0" borderId="3" xfId="0" applyNumberFormat="1" applyFont="1" applyBorder="1" applyAlignment="1">
      <alignment horizontal="center" vertical="center"/>
    </xf>
    <xf numFmtId="179" fontId="7" fillId="0" borderId="2" xfId="0" applyNumberFormat="1" applyFont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1" fillId="0" borderId="6" xfId="50" applyFont="1" applyBorder="1" applyAlignment="1">
      <alignment horizontal="center" vertical="center"/>
    </xf>
    <xf numFmtId="1" fontId="9" fillId="6" borderId="10" xfId="50" applyNumberFormat="1" applyFont="1" applyFill="1" applyBorder="1" applyAlignment="1">
      <alignment horizontal="center"/>
    </xf>
    <xf numFmtId="1" fontId="9" fillId="6" borderId="9" xfId="50" applyNumberFormat="1" applyFont="1" applyFill="1" applyBorder="1" applyAlignment="1">
      <alignment horizontal="center"/>
    </xf>
    <xf numFmtId="179" fontId="7" fillId="0" borderId="2" xfId="50" applyNumberFormat="1" applyFont="1" applyBorder="1" applyAlignment="1">
      <alignment horizontal="center"/>
    </xf>
    <xf numFmtId="0" fontId="2" fillId="0" borderId="0" xfId="50" applyFont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50" applyNumberFormat="1" applyFont="1" applyBorder="1" applyAlignment="1">
      <alignment horizontal="center" vertical="center"/>
    </xf>
    <xf numFmtId="2" fontId="7" fillId="0" borderId="2" xfId="5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center" vertical="center"/>
    </xf>
    <xf numFmtId="2" fontId="7" fillId="0" borderId="5" xfId="50" applyNumberFormat="1" applyFont="1" applyBorder="1" applyAlignment="1">
      <alignment horizontal="center" vertical="center"/>
    </xf>
    <xf numFmtId="183" fontId="7" fillId="0" borderId="2" xfId="50" applyNumberFormat="1" applyFont="1" applyBorder="1" applyAlignment="1">
      <alignment horizontal="center" vertical="center"/>
    </xf>
    <xf numFmtId="0" fontId="11" fillId="0" borderId="2" xfId="50" applyFont="1" applyBorder="1" applyAlignment="1">
      <alignment horizontal="center" vertical="center"/>
    </xf>
    <xf numFmtId="181" fontId="5" fillId="0" borderId="2" xfId="50" applyNumberFormat="1" applyFont="1" applyBorder="1" applyAlignment="1">
      <alignment horizontal="center" vertical="center"/>
    </xf>
    <xf numFmtId="179" fontId="9" fillId="6" borderId="10" xfId="50" applyNumberFormat="1" applyFont="1" applyFill="1" applyBorder="1" applyAlignment="1">
      <alignment horizontal="center"/>
    </xf>
    <xf numFmtId="179" fontId="9" fillId="6" borderId="9" xfId="50" applyNumberFormat="1" applyFont="1" applyFill="1" applyBorder="1" applyAlignment="1">
      <alignment horizontal="center"/>
    </xf>
    <xf numFmtId="179" fontId="1" fillId="0" borderId="0" xfId="50" applyNumberFormat="1" applyFont="1"/>
    <xf numFmtId="181" fontId="6" fillId="0" borderId="2" xfId="50" applyNumberFormat="1" applyFont="1" applyBorder="1" applyAlignment="1">
      <alignment horizontal="center"/>
    </xf>
    <xf numFmtId="0" fontId="0" fillId="0" borderId="0" xfId="50" applyAlignment="1">
      <alignment vertical="center"/>
    </xf>
    <xf numFmtId="181" fontId="1" fillId="0" borderId="2" xfId="50" applyNumberFormat="1" applyFont="1" applyBorder="1" applyAlignment="1">
      <alignment horizontal="center" vertical="center" shrinkToFit="1"/>
    </xf>
    <xf numFmtId="1" fontId="7" fillId="0" borderId="3" xfId="50" applyNumberFormat="1" applyFont="1" applyBorder="1" applyAlignment="1">
      <alignment horizontal="center" vertical="center"/>
    </xf>
    <xf numFmtId="0" fontId="11" fillId="0" borderId="0" xfId="50" applyFont="1"/>
    <xf numFmtId="0" fontId="12" fillId="6" borderId="10" xfId="50" applyFont="1" applyFill="1" applyBorder="1" applyAlignment="1">
      <alignment horizontal="center"/>
    </xf>
    <xf numFmtId="0" fontId="12" fillId="6" borderId="9" xfId="50" applyFont="1" applyFill="1" applyBorder="1" applyAlignment="1">
      <alignment horizontal="center"/>
    </xf>
    <xf numFmtId="0" fontId="13" fillId="0" borderId="0" xfId="50" applyFont="1"/>
    <xf numFmtId="2" fontId="13" fillId="0" borderId="0" xfId="50" applyNumberFormat="1" applyFont="1" applyAlignment="1">
      <alignment horizontal="center"/>
    </xf>
    <xf numFmtId="179" fontId="7" fillId="0" borderId="5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/>
    </xf>
    <xf numFmtId="181" fontId="7" fillId="0" borderId="3" xfId="0" applyNumberFormat="1" applyFont="1" applyBorder="1" applyAlignment="1">
      <alignment horizontal="center" vertical="center"/>
    </xf>
    <xf numFmtId="181" fontId="7" fillId="0" borderId="2" xfId="0" applyNumberFormat="1" applyFont="1" applyBorder="1" applyAlignment="1">
      <alignment horizontal="center" vertical="center"/>
    </xf>
    <xf numFmtId="181" fontId="7" fillId="0" borderId="3" xfId="50" applyNumberFormat="1" applyFont="1" applyBorder="1" applyAlignment="1">
      <alignment horizontal="center" vertical="center"/>
    </xf>
    <xf numFmtId="181" fontId="7" fillId="0" borderId="2" xfId="50" applyNumberFormat="1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/>
    </xf>
    <xf numFmtId="181" fontId="3" fillId="0" borderId="2" xfId="0" applyNumberFormat="1" applyFont="1" applyBorder="1" applyAlignment="1">
      <alignment horizontal="center" vertical="center"/>
    </xf>
    <xf numFmtId="184" fontId="7" fillId="0" borderId="3" xfId="50" applyNumberFormat="1" applyFont="1" applyBorder="1" applyAlignment="1">
      <alignment horizontal="center" vertical="center"/>
    </xf>
    <xf numFmtId="0" fontId="1" fillId="0" borderId="0" xfId="50" applyFont="1"/>
    <xf numFmtId="0" fontId="1" fillId="0" borderId="0" xfId="50" applyFont="1" applyAlignment="1">
      <alignment horizontal="center"/>
    </xf>
    <xf numFmtId="2" fontId="1" fillId="0" borderId="0" xfId="50" applyNumberFormat="1" applyFont="1" applyAlignment="1">
      <alignment horizontal="center"/>
    </xf>
    <xf numFmtId="181" fontId="7" fillId="0" borderId="5" xfId="50" applyNumberFormat="1" applyFont="1" applyBorder="1" applyAlignment="1">
      <alignment horizontal="center" vertical="center"/>
    </xf>
    <xf numFmtId="0" fontId="14" fillId="6" borderId="10" xfId="50" applyFont="1" applyFill="1" applyBorder="1"/>
    <xf numFmtId="0" fontId="14" fillId="6" borderId="9" xfId="50" applyFont="1" applyFill="1" applyBorder="1"/>
    <xf numFmtId="179" fontId="15" fillId="6" borderId="10" xfId="50" applyNumberFormat="1" applyFont="1" applyFill="1" applyBorder="1" applyAlignment="1">
      <alignment horizontal="center"/>
    </xf>
    <xf numFmtId="179" fontId="15" fillId="6" borderId="9" xfId="5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2" fontId="7" fillId="0" borderId="5" xfId="0" applyNumberFormat="1" applyFont="1" applyBorder="1" applyAlignment="1">
      <alignment horizontal="center" vertical="center"/>
    </xf>
    <xf numFmtId="18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1" fontId="6" fillId="0" borderId="2" xfId="0" applyNumberFormat="1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center"/>
    </xf>
    <xf numFmtId="0" fontId="14" fillId="6" borderId="10" xfId="0" applyFont="1" applyFill="1" applyBorder="1"/>
    <xf numFmtId="0" fontId="14" fillId="6" borderId="9" xfId="0" applyFont="1" applyFill="1" applyBorder="1"/>
    <xf numFmtId="0" fontId="5" fillId="0" borderId="0" xfId="0" applyFont="1"/>
    <xf numFmtId="179" fontId="15" fillId="6" borderId="10" xfId="0" applyNumberFormat="1" applyFont="1" applyFill="1" applyBorder="1" applyAlignment="1">
      <alignment horizontal="center"/>
    </xf>
    <xf numFmtId="179" fontId="15" fillId="6" borderId="9" xfId="0" applyNumberFormat="1" applyFont="1" applyFill="1" applyBorder="1" applyAlignment="1">
      <alignment horizontal="center"/>
    </xf>
    <xf numFmtId="179" fontId="1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/>
    </xf>
    <xf numFmtId="0" fontId="9" fillId="6" borderId="10" xfId="50" applyFont="1" applyFill="1" applyBorder="1"/>
    <xf numFmtId="0" fontId="9" fillId="6" borderId="9" xfId="50" applyFont="1" applyFill="1" applyBorder="1"/>
    <xf numFmtId="179" fontId="16" fillId="0" borderId="10" xfId="50" applyNumberFormat="1" applyFont="1" applyBorder="1" applyAlignment="1">
      <alignment horizontal="center"/>
    </xf>
    <xf numFmtId="179" fontId="16" fillId="0" borderId="9" xfId="50" applyNumberFormat="1" applyFont="1" applyBorder="1" applyAlignment="1">
      <alignment horizontal="center"/>
    </xf>
    <xf numFmtId="179" fontId="1" fillId="0" borderId="0" xfId="50" applyNumberFormat="1" applyFont="1" applyAlignment="1">
      <alignment horizontal="right" vertical="center"/>
    </xf>
    <xf numFmtId="179" fontId="3" fillId="3" borderId="3" xfId="0" applyNumberFormat="1" applyFont="1" applyFill="1" applyBorder="1" applyAlignment="1">
      <alignment horizontal="center"/>
    </xf>
    <xf numFmtId="179" fontId="3" fillId="4" borderId="3" xfId="0" applyNumberFormat="1" applyFont="1" applyFill="1" applyBorder="1" applyAlignment="1">
      <alignment horizontal="center"/>
    </xf>
    <xf numFmtId="1" fontId="9" fillId="6" borderId="9" xfId="50" applyNumberFormat="1" applyFont="1" applyFill="1" applyBorder="1"/>
    <xf numFmtId="0" fontId="17" fillId="6" borderId="10" xfId="50" applyFont="1" applyFill="1" applyBorder="1" applyAlignment="1">
      <alignment horizontal="center"/>
    </xf>
    <xf numFmtId="0" fontId="17" fillId="6" borderId="9" xfId="50" applyFont="1" applyFill="1" applyBorder="1" applyAlignment="1">
      <alignment horizontal="center"/>
    </xf>
    <xf numFmtId="0" fontId="13" fillId="0" borderId="0" xfId="50" applyFont="1" applyAlignment="1">
      <alignment vertical="center"/>
    </xf>
    <xf numFmtId="0" fontId="4" fillId="0" borderId="0" xfId="50" applyFont="1" applyAlignment="1">
      <alignment horizontal="center" vertical="center"/>
    </xf>
    <xf numFmtId="179" fontId="7" fillId="7" borderId="3" xfId="0" applyNumberFormat="1" applyFont="1" applyFill="1" applyBorder="1" applyAlignment="1">
      <alignment horizontal="center" vertical="center"/>
    </xf>
    <xf numFmtId="179" fontId="7" fillId="7" borderId="2" xfId="0" applyNumberFormat="1" applyFont="1" applyFill="1" applyBorder="1" applyAlignment="1">
      <alignment horizontal="center" vertical="center"/>
    </xf>
    <xf numFmtId="179" fontId="7" fillId="8" borderId="3" xfId="0" applyNumberFormat="1" applyFont="1" applyFill="1" applyBorder="1" applyAlignment="1">
      <alignment horizontal="center" vertical="center"/>
    </xf>
    <xf numFmtId="179" fontId="7" fillId="8" borderId="2" xfId="0" applyNumberFormat="1" applyFont="1" applyFill="1" applyBorder="1" applyAlignment="1">
      <alignment horizontal="center" vertical="center"/>
    </xf>
    <xf numFmtId="0" fontId="1" fillId="0" borderId="6" xfId="50" applyFont="1" applyBorder="1" applyAlignment="1">
      <alignment horizontal="center" vertical="center" shrinkToFit="1"/>
    </xf>
    <xf numFmtId="181" fontId="1" fillId="0" borderId="2" xfId="50" applyNumberFormat="1" applyFont="1" applyBorder="1" applyAlignment="1">
      <alignment horizontal="center" vertical="center"/>
    </xf>
    <xf numFmtId="1" fontId="7" fillId="7" borderId="2" xfId="50" applyNumberFormat="1" applyFont="1" applyFill="1" applyBorder="1" applyAlignment="1">
      <alignment horizontal="center" vertical="center"/>
    </xf>
    <xf numFmtId="179" fontId="7" fillId="7" borderId="2" xfId="50" applyNumberFormat="1" applyFont="1" applyFill="1" applyBorder="1" applyAlignment="1">
      <alignment horizontal="center" vertical="center"/>
    </xf>
    <xf numFmtId="1" fontId="7" fillId="8" borderId="2" xfId="50" applyNumberFormat="1" applyFont="1" applyFill="1" applyBorder="1" applyAlignment="1">
      <alignment horizontal="center" vertical="center"/>
    </xf>
    <xf numFmtId="0" fontId="18" fillId="6" borderId="9" xfId="5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9" fillId="6" borderId="10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179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9" fillId="0" borderId="0" xfId="50" applyFont="1"/>
    <xf numFmtId="0" fontId="20" fillId="0" borderId="0" xfId="50" applyFont="1"/>
    <xf numFmtId="0" fontId="7" fillId="9" borderId="11" xfId="50" applyFont="1" applyFill="1" applyBorder="1" applyAlignment="1">
      <alignment horizontal="center" vertical="center" shrinkToFit="1"/>
    </xf>
    <xf numFmtId="0" fontId="5" fillId="9" borderId="11" xfId="50" applyFont="1" applyFill="1" applyBorder="1" applyAlignment="1">
      <alignment horizontal="center" vertical="center" shrinkToFit="1"/>
    </xf>
    <xf numFmtId="0" fontId="7" fillId="9" borderId="12" xfId="50" applyFont="1" applyFill="1" applyBorder="1" applyAlignment="1">
      <alignment horizontal="center" vertical="center"/>
    </xf>
    <xf numFmtId="0" fontId="21" fillId="9" borderId="13" xfId="50" applyFont="1" applyFill="1" applyBorder="1" applyAlignment="1">
      <alignment horizontal="center" vertical="center"/>
    </xf>
    <xf numFmtId="0" fontId="7" fillId="9" borderId="14" xfId="50" applyFont="1" applyFill="1" applyBorder="1" applyAlignment="1">
      <alignment horizontal="center" vertical="center"/>
    </xf>
    <xf numFmtId="0" fontId="7" fillId="9" borderId="15" xfId="50" applyFont="1" applyFill="1" applyBorder="1" applyAlignment="1">
      <alignment horizontal="center" vertical="center" wrapText="1"/>
    </xf>
    <xf numFmtId="0" fontId="7" fillId="9" borderId="16" xfId="50" applyFont="1" applyFill="1" applyBorder="1" applyAlignment="1">
      <alignment horizontal="center" vertical="center" wrapText="1"/>
    </xf>
    <xf numFmtId="0" fontId="7" fillId="9" borderId="17" xfId="50" applyFont="1" applyFill="1" applyBorder="1" applyAlignment="1">
      <alignment horizontal="center" vertical="center" wrapText="1"/>
    </xf>
    <xf numFmtId="0" fontId="4" fillId="9" borderId="1" xfId="50" applyFont="1" applyFill="1" applyBorder="1" applyAlignment="1">
      <alignment horizontal="center" vertical="center"/>
    </xf>
    <xf numFmtId="0" fontId="22" fillId="9" borderId="18" xfId="50" applyFont="1" applyFill="1" applyBorder="1" applyAlignment="1">
      <alignment horizontal="center" vertical="center"/>
    </xf>
    <xf numFmtId="0" fontId="7" fillId="9" borderId="2" xfId="50" applyFont="1" applyFill="1" applyBorder="1" applyAlignment="1">
      <alignment horizontal="center" vertical="center"/>
    </xf>
    <xf numFmtId="0" fontId="4" fillId="9" borderId="19" xfId="50" applyFont="1" applyFill="1" applyBorder="1" applyAlignment="1">
      <alignment horizontal="right" vertical="center"/>
    </xf>
    <xf numFmtId="0" fontId="4" fillId="9" borderId="20" xfId="50" applyFont="1" applyFill="1" applyBorder="1" applyAlignment="1">
      <alignment horizontal="center" vertical="center"/>
    </xf>
    <xf numFmtId="0" fontId="4" fillId="9" borderId="21" xfId="50" applyFont="1" applyFill="1" applyBorder="1" applyAlignment="1">
      <alignment horizontal="left" vertical="center"/>
    </xf>
    <xf numFmtId="0" fontId="3" fillId="9" borderId="2" xfId="50" applyFont="1" applyFill="1" applyBorder="1" applyAlignment="1">
      <alignment horizontal="center" vertical="center"/>
    </xf>
    <xf numFmtId="0" fontId="4" fillId="9" borderId="22" xfId="50" applyFont="1" applyFill="1" applyBorder="1" applyAlignment="1">
      <alignment horizontal="center" vertical="center"/>
    </xf>
    <xf numFmtId="0" fontId="22" fillId="9" borderId="23" xfId="50" applyFont="1" applyFill="1" applyBorder="1" applyAlignment="1">
      <alignment horizontal="center" vertical="center"/>
    </xf>
    <xf numFmtId="0" fontId="7" fillId="9" borderId="24" xfId="50" applyFont="1" applyFill="1" applyBorder="1" applyAlignment="1">
      <alignment horizontal="center" vertical="center"/>
    </xf>
    <xf numFmtId="179" fontId="4" fillId="9" borderId="25" xfId="50" applyNumberFormat="1" applyFont="1" applyFill="1" applyBorder="1" applyAlignment="1">
      <alignment horizontal="right" vertical="center"/>
    </xf>
    <xf numFmtId="0" fontId="4" fillId="9" borderId="26" xfId="50" applyFont="1" applyFill="1" applyBorder="1" applyAlignment="1">
      <alignment horizontal="center" vertical="center"/>
    </xf>
    <xf numFmtId="0" fontId="4" fillId="9" borderId="27" xfId="50" applyFont="1" applyFill="1" applyBorder="1" applyAlignment="1">
      <alignment horizontal="left" vertical="center"/>
    </xf>
    <xf numFmtId="0" fontId="3" fillId="9" borderId="24" xfId="50" applyFont="1" applyFill="1" applyBorder="1" applyAlignment="1">
      <alignment horizontal="center" vertical="center"/>
    </xf>
    <xf numFmtId="0" fontId="4" fillId="9" borderId="28" xfId="50" applyFont="1" applyFill="1" applyBorder="1" applyAlignment="1">
      <alignment horizontal="center" vertical="center"/>
    </xf>
    <xf numFmtId="0" fontId="22" fillId="9" borderId="29" xfId="50" applyFont="1" applyFill="1" applyBorder="1" applyAlignment="1">
      <alignment horizontal="center" vertical="center"/>
    </xf>
    <xf numFmtId="0" fontId="7" fillId="9" borderId="30" xfId="50" applyFont="1" applyFill="1" applyBorder="1" applyAlignment="1">
      <alignment horizontal="center" vertical="center"/>
    </xf>
    <xf numFmtId="0" fontId="4" fillId="9" borderId="31" xfId="50" applyFont="1" applyFill="1" applyBorder="1" applyAlignment="1">
      <alignment horizontal="right" vertical="center"/>
    </xf>
    <xf numFmtId="0" fontId="4" fillId="9" borderId="11" xfId="50" applyFont="1" applyFill="1" applyBorder="1" applyAlignment="1">
      <alignment horizontal="center" vertical="center"/>
    </xf>
    <xf numFmtId="0" fontId="4" fillId="9" borderId="5" xfId="50" applyFont="1" applyFill="1" applyBorder="1" applyAlignment="1">
      <alignment horizontal="left" vertical="center"/>
    </xf>
    <xf numFmtId="0" fontId="3" fillId="9" borderId="30" xfId="50" applyFont="1" applyFill="1" applyBorder="1" applyAlignment="1">
      <alignment horizontal="center" vertical="center"/>
    </xf>
    <xf numFmtId="0" fontId="4" fillId="9" borderId="25" xfId="50" applyFont="1" applyFill="1" applyBorder="1" applyAlignment="1">
      <alignment horizontal="right" vertical="center"/>
    </xf>
    <xf numFmtId="0" fontId="4" fillId="9" borderId="32" xfId="50" applyFont="1" applyFill="1" applyBorder="1" applyAlignment="1">
      <alignment horizontal="center" vertical="center"/>
    </xf>
    <xf numFmtId="179" fontId="22" fillId="9" borderId="29" xfId="50" applyNumberFormat="1" applyFont="1" applyFill="1" applyBorder="1" applyAlignment="1">
      <alignment horizontal="center" vertical="center"/>
    </xf>
    <xf numFmtId="179" fontId="4" fillId="9" borderId="31" xfId="50" applyNumberFormat="1" applyFont="1" applyFill="1" applyBorder="1" applyAlignment="1">
      <alignment horizontal="right" vertical="center"/>
    </xf>
    <xf numFmtId="179" fontId="4" fillId="9" borderId="5" xfId="50" applyNumberFormat="1" applyFont="1" applyFill="1" applyBorder="1" applyAlignment="1">
      <alignment horizontal="left" vertical="center"/>
    </xf>
    <xf numFmtId="0" fontId="4" fillId="9" borderId="33" xfId="50" applyFont="1" applyFill="1" applyBorder="1" applyAlignment="1">
      <alignment horizontal="right" vertical="center"/>
    </xf>
    <xf numFmtId="0" fontId="4" fillId="9" borderId="34" xfId="50" applyFont="1" applyFill="1" applyBorder="1" applyAlignment="1">
      <alignment horizontal="center" vertical="center"/>
    </xf>
    <xf numFmtId="0" fontId="4" fillId="9" borderId="3" xfId="50" applyFont="1" applyFill="1" applyBorder="1" applyAlignment="1">
      <alignment horizontal="left" vertical="center"/>
    </xf>
    <xf numFmtId="0" fontId="22" fillId="9" borderId="35" xfId="50" applyFont="1" applyFill="1" applyBorder="1" applyAlignment="1">
      <alignment horizontal="center" vertical="center"/>
    </xf>
    <xf numFmtId="0" fontId="7" fillId="9" borderId="36" xfId="50" applyFont="1" applyFill="1" applyBorder="1" applyAlignment="1">
      <alignment horizontal="center" vertical="center"/>
    </xf>
    <xf numFmtId="1" fontId="4" fillId="9" borderId="33" xfId="50" applyNumberFormat="1" applyFont="1" applyFill="1" applyBorder="1" applyAlignment="1">
      <alignment horizontal="right" vertical="center"/>
    </xf>
    <xf numFmtId="1" fontId="4" fillId="9" borderId="3" xfId="50" applyNumberFormat="1" applyFont="1" applyFill="1" applyBorder="1" applyAlignment="1">
      <alignment horizontal="left" vertical="center"/>
    </xf>
    <xf numFmtId="0" fontId="3" fillId="9" borderId="36" xfId="50" applyFont="1" applyFill="1" applyBorder="1" applyAlignment="1">
      <alignment horizontal="center" vertical="center"/>
    </xf>
    <xf numFmtId="0" fontId="4" fillId="9" borderId="37" xfId="50" applyFont="1" applyFill="1" applyBorder="1" applyAlignment="1">
      <alignment horizontal="center" vertical="center"/>
    </xf>
    <xf numFmtId="0" fontId="22" fillId="9" borderId="38" xfId="50" applyFont="1" applyFill="1" applyBorder="1" applyAlignment="1">
      <alignment horizontal="center" vertical="center"/>
    </xf>
    <xf numFmtId="0" fontId="7" fillId="9" borderId="7" xfId="50" applyFont="1" applyFill="1" applyBorder="1" applyAlignment="1">
      <alignment horizontal="center" vertical="center"/>
    </xf>
    <xf numFmtId="1" fontId="4" fillId="9" borderId="39" xfId="50" applyNumberFormat="1" applyFont="1" applyFill="1" applyBorder="1" applyAlignment="1">
      <alignment horizontal="right" vertical="center"/>
    </xf>
    <xf numFmtId="0" fontId="4" fillId="9" borderId="40" xfId="50" applyFont="1" applyFill="1" applyBorder="1" applyAlignment="1">
      <alignment horizontal="center" vertical="center"/>
    </xf>
    <xf numFmtId="1" fontId="4" fillId="9" borderId="6" xfId="50" applyNumberFormat="1" applyFont="1" applyFill="1" applyBorder="1" applyAlignment="1">
      <alignment horizontal="left" vertical="center"/>
    </xf>
    <xf numFmtId="0" fontId="3" fillId="9" borderId="7" xfId="50" applyFont="1" applyFill="1" applyBorder="1" applyAlignment="1">
      <alignment horizontal="center" vertical="center"/>
    </xf>
    <xf numFmtId="0" fontId="23" fillId="9" borderId="41" xfId="50" applyFont="1" applyFill="1" applyBorder="1" applyAlignment="1">
      <alignment horizontal="center" vertical="center"/>
    </xf>
    <xf numFmtId="0" fontId="22" fillId="9" borderId="42" xfId="50" applyFont="1" applyFill="1" applyBorder="1" applyAlignment="1">
      <alignment horizontal="center" vertical="center"/>
    </xf>
    <xf numFmtId="0" fontId="7" fillId="9" borderId="43" xfId="50" applyFont="1" applyFill="1" applyBorder="1" applyAlignment="1">
      <alignment horizontal="center" vertical="center"/>
    </xf>
    <xf numFmtId="0" fontId="4" fillId="9" borderId="44" xfId="50" applyFont="1" applyFill="1" applyBorder="1" applyAlignment="1">
      <alignment horizontal="right" vertical="center"/>
    </xf>
    <xf numFmtId="0" fontId="4" fillId="9" borderId="45" xfId="50" applyFont="1" applyFill="1" applyBorder="1" applyAlignment="1">
      <alignment horizontal="center" vertical="center"/>
    </xf>
    <xf numFmtId="0" fontId="4" fillId="9" borderId="46" xfId="50" applyFont="1" applyFill="1" applyBorder="1" applyAlignment="1">
      <alignment horizontal="left" vertical="center"/>
    </xf>
    <xf numFmtId="0" fontId="3" fillId="9" borderId="43" xfId="50" applyFont="1" applyFill="1" applyBorder="1" applyAlignment="1">
      <alignment horizontal="center" vertical="center"/>
    </xf>
    <xf numFmtId="0" fontId="23" fillId="9" borderId="22" xfId="50" applyFont="1" applyFill="1" applyBorder="1" applyAlignment="1">
      <alignment horizontal="center" vertical="center"/>
    </xf>
    <xf numFmtId="0" fontId="23" fillId="9" borderId="32" xfId="50" applyFont="1" applyFill="1" applyBorder="1" applyAlignment="1">
      <alignment horizontal="center" vertical="center" wrapText="1"/>
    </xf>
    <xf numFmtId="1" fontId="4" fillId="9" borderId="25" xfId="50" applyNumberFormat="1" applyFont="1" applyFill="1" applyBorder="1" applyAlignment="1">
      <alignment horizontal="right" vertical="center"/>
    </xf>
    <xf numFmtId="1" fontId="4" fillId="9" borderId="27" xfId="50" applyNumberFormat="1" applyFont="1" applyFill="1" applyBorder="1" applyAlignment="1">
      <alignment horizontal="left" vertical="center"/>
    </xf>
    <xf numFmtId="0" fontId="4" fillId="9" borderId="47" xfId="50" applyFont="1" applyFill="1" applyBorder="1" applyAlignment="1">
      <alignment horizontal="right" vertical="center"/>
    </xf>
    <xf numFmtId="0" fontId="4" fillId="9" borderId="0" xfId="50" applyFont="1" applyFill="1" applyAlignment="1">
      <alignment horizontal="center" vertical="center"/>
    </xf>
    <xf numFmtId="179" fontId="4" fillId="9" borderId="48" xfId="50" applyNumberFormat="1" applyFont="1" applyFill="1" applyBorder="1" applyAlignment="1">
      <alignment horizontal="left" vertical="center"/>
    </xf>
    <xf numFmtId="179" fontId="22" fillId="9" borderId="18" xfId="50" applyNumberFormat="1" applyFont="1" applyFill="1" applyBorder="1" applyAlignment="1">
      <alignment horizontal="center" vertical="center"/>
    </xf>
    <xf numFmtId="179" fontId="4" fillId="9" borderId="33" xfId="50" applyNumberFormat="1" applyFont="1" applyFill="1" applyBorder="1" applyAlignment="1">
      <alignment horizontal="right" vertical="center"/>
    </xf>
    <xf numFmtId="179" fontId="4" fillId="9" borderId="3" xfId="50" applyNumberFormat="1" applyFont="1" applyFill="1" applyBorder="1" applyAlignment="1">
      <alignment horizontal="left" vertical="center"/>
    </xf>
    <xf numFmtId="0" fontId="4" fillId="9" borderId="32" xfId="50" applyFont="1" applyFill="1" applyBorder="1" applyAlignment="1">
      <alignment horizontal="center" vertical="center" wrapText="1"/>
    </xf>
    <xf numFmtId="2" fontId="22" fillId="9" borderId="29" xfId="50" applyNumberFormat="1" applyFont="1" applyFill="1" applyBorder="1" applyAlignment="1">
      <alignment horizontal="center" vertical="center"/>
    </xf>
    <xf numFmtId="2" fontId="4" fillId="9" borderId="31" xfId="50" applyNumberFormat="1" applyFont="1" applyFill="1" applyBorder="1" applyAlignment="1">
      <alignment horizontal="right" vertical="center"/>
    </xf>
    <xf numFmtId="2" fontId="4" fillId="9" borderId="5" xfId="50" applyNumberFormat="1" applyFont="1" applyFill="1" applyBorder="1" applyAlignment="1">
      <alignment horizontal="left" vertical="center"/>
    </xf>
    <xf numFmtId="2" fontId="22" fillId="9" borderId="18" xfId="50" applyNumberFormat="1" applyFont="1" applyFill="1" applyBorder="1" applyAlignment="1">
      <alignment horizontal="center" vertical="center"/>
    </xf>
    <xf numFmtId="2" fontId="4" fillId="9" borderId="33" xfId="50" applyNumberFormat="1" applyFont="1" applyFill="1" applyBorder="1" applyAlignment="1">
      <alignment horizontal="right" vertical="center"/>
    </xf>
    <xf numFmtId="2" fontId="4" fillId="9" borderId="3" xfId="50" applyNumberFormat="1" applyFont="1" applyFill="1" applyBorder="1" applyAlignment="1">
      <alignment horizontal="left" vertical="center"/>
    </xf>
    <xf numFmtId="1" fontId="22" fillId="9" borderId="18" xfId="50" applyNumberFormat="1" applyFont="1" applyFill="1" applyBorder="1" applyAlignment="1">
      <alignment horizontal="center" vertical="center"/>
    </xf>
    <xf numFmtId="0" fontId="24" fillId="0" borderId="0" xfId="50" applyFont="1" applyAlignment="1">
      <alignment horizontal="left" vertical="center" wrapText="1"/>
    </xf>
    <xf numFmtId="0" fontId="25" fillId="0" borderId="0" xfId="50" applyFont="1" applyAlignment="1">
      <alignment horizontal="center" vertical="center"/>
    </xf>
    <xf numFmtId="0" fontId="26" fillId="0" borderId="0" xfId="50" applyFont="1" applyAlignment="1">
      <alignment horizontal="right" vertical="center"/>
    </xf>
    <xf numFmtId="0" fontId="26" fillId="0" borderId="0" xfId="50" applyFont="1"/>
    <xf numFmtId="0" fontId="26" fillId="0" borderId="0" xfId="50" applyFont="1" applyAlignment="1">
      <alignment horizontal="left"/>
    </xf>
    <xf numFmtId="0" fontId="27" fillId="10" borderId="0" xfId="50" applyFont="1" applyFill="1" applyAlignment="1">
      <alignment horizontal="left" vertical="center"/>
    </xf>
    <xf numFmtId="0" fontId="28" fillId="10" borderId="0" xfId="50" applyFont="1" applyFill="1" applyAlignment="1">
      <alignment horizontal="center" vertical="center"/>
    </xf>
    <xf numFmtId="0" fontId="28" fillId="10" borderId="0" xfId="50" applyFont="1" applyFill="1" applyAlignment="1">
      <alignment horizontal="right"/>
    </xf>
    <xf numFmtId="0" fontId="28" fillId="10" borderId="0" xfId="50" applyFont="1" applyFill="1"/>
    <xf numFmtId="0" fontId="28" fillId="10" borderId="0" xfId="50" applyFont="1" applyFill="1" applyAlignment="1">
      <alignment horizontal="left"/>
    </xf>
    <xf numFmtId="0" fontId="28" fillId="10" borderId="0" xfId="50" applyFont="1" applyFill="1" applyAlignment="1">
      <alignment horizontal="left" vertical="center"/>
    </xf>
    <xf numFmtId="0" fontId="28" fillId="0" borderId="0" xfId="50" applyFont="1"/>
    <xf numFmtId="0" fontId="29" fillId="0" borderId="0" xfId="50" applyFont="1"/>
    <xf numFmtId="0" fontId="30" fillId="0" borderId="0" xfId="50" applyFont="1" applyAlignment="1">
      <alignment horizontal="left" vertical="center"/>
    </xf>
    <xf numFmtId="0" fontId="31" fillId="0" borderId="0" xfId="50" applyFont="1"/>
    <xf numFmtId="0" fontId="32" fillId="0" borderId="0" xfId="50" applyFont="1"/>
    <xf numFmtId="0" fontId="33" fillId="0" borderId="0" xfId="50" applyFont="1"/>
    <xf numFmtId="0" fontId="24" fillId="0" borderId="0" xfId="50" applyFont="1"/>
    <xf numFmtId="0" fontId="1" fillId="0" borderId="1" xfId="0" applyFont="1" applyBorder="1" applyAlignment="1" quotePrefix="1">
      <alignment horizontal="right" vertical="center"/>
    </xf>
  </cellXfs>
  <cellStyles count="53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標準 4" xfId="13"/>
    <cellStyle name="良い" xfId="14" builtinId="26"/>
    <cellStyle name="警告文" xfId="15" builtinId="11"/>
    <cellStyle name="リンクセル" xfId="16" builtinId="24"/>
    <cellStyle name="タイトル" xfId="17" builtinId="15"/>
    <cellStyle name="説明文" xfId="18" builtinId="53"/>
    <cellStyle name="アクセント 6" xfId="19" builtinId="49"/>
    <cellStyle name="出力" xfId="20" builtinId="21"/>
    <cellStyle name="見出し 1" xfId="21" builtinId="16"/>
    <cellStyle name="見出し 2" xfId="22" builtinId="17"/>
    <cellStyle name="計算" xfId="23" builtinId="22"/>
    <cellStyle name="見出し 3" xfId="24" builtinId="18"/>
    <cellStyle name="見出し 4" xfId="25" builtinId="19"/>
    <cellStyle name="60% - アクセント 5" xfId="26" builtinId="48"/>
    <cellStyle name="チェックセル" xfId="27" builtinId="23"/>
    <cellStyle name="40% - アクセント 1" xfId="28" builtinId="31"/>
    <cellStyle name="集計" xfId="29" builtinId="25"/>
    <cellStyle name="悪い" xfId="30" builtinId="27"/>
    <cellStyle name="どちらでもない" xfId="31" builtinId="28"/>
    <cellStyle name="アクセント 1" xfId="32" builtinId="29"/>
    <cellStyle name="20% - アクセント 1" xfId="33" builtinId="30"/>
    <cellStyle name="20% - アクセント 5" xfId="34" builtinId="46"/>
    <cellStyle name="60% - アクセント 1" xfId="35" builtinId="32"/>
    <cellStyle name="20% - アクセント 2" xfId="36" builtinId="34"/>
    <cellStyle name="40% - アクセント 2" xfId="37" builtinId="35"/>
    <cellStyle name="20% - アクセント 6" xfId="38" builtinId="50"/>
    <cellStyle name="60% - アクセント 2" xfId="39" builtinId="36"/>
    <cellStyle name="アクセント 3" xfId="40" builtinId="37"/>
    <cellStyle name="20% - アクセント 3" xfId="41" builtinId="38"/>
    <cellStyle name="40% - アクセント 3" xfId="42" builtinId="39"/>
    <cellStyle name="60% - アクセント 3" xfId="43" builtinId="40"/>
    <cellStyle name="アクセント 4" xfId="44" builtinId="41"/>
    <cellStyle name="40% - アクセント 4" xfId="45" builtinId="43"/>
    <cellStyle name="60% - アクセント 4" xfId="46" builtinId="44"/>
    <cellStyle name="アクセント 5" xfId="47" builtinId="45"/>
    <cellStyle name="40% - アクセント 6" xfId="48" builtinId="51"/>
    <cellStyle name="60% - アクセント 6" xfId="49" builtinId="52"/>
    <cellStyle name="標準 2" xfId="50"/>
    <cellStyle name="標準 3" xfId="51"/>
    <cellStyle name="標準 6" xf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FF"/>
      <color rgb="0000FF00"/>
      <color rgb="00000099"/>
      <color rgb="00FF33CC"/>
      <color rgb="0000FFFF"/>
      <color rgb="000000FF"/>
      <color rgb="000000CC"/>
      <color rgb="00800080"/>
      <color rgb="00663300"/>
      <color rgb="000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haredStrings" Target="sharedStrings.xml"/><Relationship Id="rId35" Type="http://schemas.openxmlformats.org/officeDocument/2006/relationships/styles" Target="styles.xml"/><Relationship Id="rId34" Type="http://schemas.openxmlformats.org/officeDocument/2006/relationships/theme" Target="theme/theme1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6942577971847"/>
          <c:y val="0.0853974525873177"/>
          <c:w val="0.699292792825366"/>
          <c:h val="0.734418092250932"/>
        </c:manualLayout>
      </c:layout>
      <c:lineChart>
        <c:grouping val="standard"/>
        <c:varyColors val="0"/>
        <c:ser>
          <c:idx val="0"/>
          <c:order val="0"/>
          <c:tx>
            <c:strRef>
              <c:f>Na!$B$2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Na!$B$3:$B$20</c:f>
              <c:numCache>
                <c:formatCode>0.0</c:formatCode>
                <c:ptCount val="18"/>
                <c:pt idx="0">
                  <c:v>143.888888888889</c:v>
                </c:pt>
                <c:pt idx="1">
                  <c:v>144.014285714286</c:v>
                </c:pt>
                <c:pt idx="2">
                  <c:v>143.809090909091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Na!$C$3:$C$20</c:f>
              <c:numCache>
                <c:formatCode>0.0</c:formatCode>
                <c:ptCount val="18"/>
                <c:pt idx="0">
                  <c:v>145.1</c:v>
                </c:pt>
                <c:pt idx="1">
                  <c:v>145.380434782609</c:v>
                </c:pt>
                <c:pt idx="2">
                  <c:v>145.233333333333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Na!$D$3:$D$20</c:f>
              <c:numCache>
                <c:formatCode>0.0</c:formatCode>
                <c:ptCount val="18"/>
                <c:pt idx="0">
                  <c:v>144.975</c:v>
                </c:pt>
                <c:pt idx="1">
                  <c:v>144.83125</c:v>
                </c:pt>
                <c:pt idx="2">
                  <c:v>144.531578947368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Na!$E$2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Na!$E$3:$E$20</c:f>
              <c:numCache>
                <c:formatCode>0.0</c:formatCode>
                <c:ptCount val="18"/>
                <c:pt idx="0">
                  <c:v>145.19</c:v>
                </c:pt>
                <c:pt idx="1">
                  <c:v>144.879</c:v>
                </c:pt>
                <c:pt idx="2">
                  <c:v>144.737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Na!$F$2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Na!$F$3:$F$20</c:f>
              <c:numCache>
                <c:formatCode>0.0</c:formatCode>
                <c:ptCount val="18"/>
                <c:pt idx="0">
                  <c:v>144.411666666667</c:v>
                </c:pt>
                <c:pt idx="1">
                  <c:v>144.761666666667</c:v>
                </c:pt>
                <c:pt idx="2">
                  <c:v>144.312173913043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Na!$G$2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Na!$G$3:$G$20</c:f>
              <c:numCache>
                <c:formatCode>0.0</c:formatCode>
                <c:ptCount val="18"/>
                <c:pt idx="0">
                  <c:v>145.025</c:v>
                </c:pt>
                <c:pt idx="1">
                  <c:v>144.87</c:v>
                </c:pt>
                <c:pt idx="2">
                  <c:v>144.559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Na!$H$2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Na!$H$3:$H$20</c:f>
              <c:numCache>
                <c:formatCode>0.0</c:formatCode>
                <c:ptCount val="18"/>
                <c:pt idx="0">
                  <c:v>144.5</c:v>
                </c:pt>
                <c:pt idx="1">
                  <c:v>144.7</c:v>
                </c:pt>
                <c:pt idx="2">
                  <c:v>144.7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Na!$I$2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Na!$I$3:$I$20</c:f>
              <c:numCache>
                <c:formatCode>0.0</c:formatCode>
                <c:ptCount val="18"/>
                <c:pt idx="1">
                  <c:v>144.43</c:v>
                </c:pt>
                <c:pt idx="2">
                  <c:v>144.86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Na!$J$2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Na!$J$3:$J$20</c:f>
              <c:numCache>
                <c:formatCode>0.0</c:formatCode>
                <c:ptCount val="18"/>
                <c:pt idx="1">
                  <c:v>143.842105263158</c:v>
                </c:pt>
                <c:pt idx="2">
                  <c:v>143.8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Na!$K$3:$K$20</c:f>
              <c:numCache>
                <c:formatCode>0</c:formatCode>
                <c:ptCount val="18"/>
                <c:pt idx="0">
                  <c:v>145</c:v>
                </c:pt>
                <c:pt idx="1">
                  <c:v>145</c:v>
                </c:pt>
                <c:pt idx="2">
                  <c:v>145</c:v>
                </c:pt>
                <c:pt idx="3">
                  <c:v>145</c:v>
                </c:pt>
                <c:pt idx="4">
                  <c:v>145</c:v>
                </c:pt>
                <c:pt idx="5">
                  <c:v>145</c:v>
                </c:pt>
                <c:pt idx="6">
                  <c:v>145</c:v>
                </c:pt>
                <c:pt idx="7">
                  <c:v>145</c:v>
                </c:pt>
                <c:pt idx="8">
                  <c:v>145</c:v>
                </c:pt>
                <c:pt idx="9">
                  <c:v>145</c:v>
                </c:pt>
                <c:pt idx="10">
                  <c:v>145</c:v>
                </c:pt>
                <c:pt idx="11">
                  <c:v>145</c:v>
                </c:pt>
                <c:pt idx="12">
                  <c:v>145</c:v>
                </c:pt>
                <c:pt idx="13">
                  <c:v>145</c:v>
                </c:pt>
                <c:pt idx="14">
                  <c:v>145</c:v>
                </c:pt>
                <c:pt idx="15">
                  <c:v>145</c:v>
                </c:pt>
                <c:pt idx="16">
                  <c:v>145</c:v>
                </c:pt>
                <c:pt idx="17">
                  <c:v>145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Na!$L$3:$L$20</c:f>
              <c:numCache>
                <c:formatCode>0.0</c:formatCode>
                <c:ptCount val="18"/>
                <c:pt idx="0">
                  <c:v>144.727222222222</c:v>
                </c:pt>
                <c:pt idx="1">
                  <c:v>144.63430471408</c:v>
                </c:pt>
                <c:pt idx="2">
                  <c:v>144.504686344759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Na!$M$3:$M$20</c:f>
              <c:numCache>
                <c:formatCode>0.0</c:formatCode>
                <c:ptCount val="18"/>
                <c:pt idx="0">
                  <c:v>1.301111111111</c:v>
                </c:pt>
                <c:pt idx="1">
                  <c:v>1.538329519451</c:v>
                </c:pt>
                <c:pt idx="2">
                  <c:v>1.433333333333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Na!$N$3:$N$20</c:f>
              <c:numCache>
                <c:formatCode>General</c:formatCode>
                <c:ptCount val="18"/>
                <c:pt idx="0">
                  <c:v>143</c:v>
                </c:pt>
                <c:pt idx="1">
                  <c:v>143</c:v>
                </c:pt>
                <c:pt idx="2">
                  <c:v>143</c:v>
                </c:pt>
                <c:pt idx="3">
                  <c:v>143</c:v>
                </c:pt>
                <c:pt idx="4">
                  <c:v>143</c:v>
                </c:pt>
                <c:pt idx="5">
                  <c:v>143</c:v>
                </c:pt>
                <c:pt idx="6">
                  <c:v>143</c:v>
                </c:pt>
                <c:pt idx="7">
                  <c:v>143</c:v>
                </c:pt>
                <c:pt idx="8">
                  <c:v>143</c:v>
                </c:pt>
                <c:pt idx="9">
                  <c:v>143</c:v>
                </c:pt>
                <c:pt idx="10">
                  <c:v>143</c:v>
                </c:pt>
                <c:pt idx="11">
                  <c:v>143</c:v>
                </c:pt>
                <c:pt idx="12">
                  <c:v>143</c:v>
                </c:pt>
                <c:pt idx="13">
                  <c:v>143</c:v>
                </c:pt>
                <c:pt idx="14">
                  <c:v>143</c:v>
                </c:pt>
                <c:pt idx="15">
                  <c:v>143</c:v>
                </c:pt>
                <c:pt idx="16">
                  <c:v>143</c:v>
                </c:pt>
                <c:pt idx="17">
                  <c:v>143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Na!$A$3:$A$20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Na!$O$3:$O$20</c:f>
              <c:numCache>
                <c:formatCode>General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26560"/>
        <c:axId val="193428096"/>
      </c:lineChart>
      <c:catAx>
        <c:axId val="19342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93428096"/>
        <c:crosses val="autoZero"/>
        <c:auto val="0"/>
        <c:lblAlgn val="ctr"/>
        <c:lblOffset val="100"/>
        <c:tickLblSkip val="1"/>
        <c:noMultiLvlLbl val="0"/>
      </c:catAx>
      <c:valAx>
        <c:axId val="193428096"/>
        <c:scaling>
          <c:orientation val="minMax"/>
          <c:max val="149"/>
          <c:min val="14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93426560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87627935397"/>
          <c:y val="0.115426638620795"/>
          <c:w val="0.158505186851649"/>
          <c:h val="0.8646414354615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90053872937583"/>
          <c:y val="0.0802471554517369"/>
          <c:w val="0.645725358797855"/>
          <c:h val="0.777780122070697"/>
        </c:manualLayout>
      </c:layout>
      <c:lineChart>
        <c:grouping val="standard"/>
        <c:varyColors val="0"/>
        <c:ser>
          <c:idx val="3"/>
          <c:order val="0"/>
          <c:tx>
            <c:strRef>
              <c:f>HDL!$F$2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HDL!$F$3:$F$20</c:f>
              <c:numCache>
                <c:formatCode>0.0</c:formatCode>
                <c:ptCount val="18"/>
                <c:pt idx="0">
                  <c:v>52.5</c:v>
                </c:pt>
                <c:pt idx="1">
                  <c:v>52.1945833333333</c:v>
                </c:pt>
                <c:pt idx="2">
                  <c:v>52.0058333333333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HDL!$G$3:$G$20</c:f>
              <c:numCache>
                <c:formatCode>0.0</c:formatCode>
                <c:ptCount val="18"/>
                <c:pt idx="0">
                  <c:v>53.01</c:v>
                </c:pt>
                <c:pt idx="1">
                  <c:v>51.4</c:v>
                </c:pt>
                <c:pt idx="2">
                  <c:v>51.406</c:v>
                </c:pt>
              </c:numCache>
            </c:numRef>
          </c:val>
          <c:smooth val="0"/>
        </c:ser>
        <c:ser>
          <c:idx val="9"/>
          <c:order val="2"/>
          <c:tx>
            <c:strRef>
              <c:f>HDL!$I$2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HDL!$I$3:$I$20</c:f>
              <c:numCache>
                <c:formatCode>0.0</c:formatCode>
                <c:ptCount val="18"/>
                <c:pt idx="1">
                  <c:v>51.4</c:v>
                </c:pt>
                <c:pt idx="2">
                  <c:v>51.7</c:v>
                </c:pt>
              </c:numCache>
            </c:numRef>
          </c:val>
          <c:smooth val="0"/>
        </c:ser>
        <c:ser>
          <c:idx val="11"/>
          <c:order val="3"/>
          <c:tx>
            <c:strRef>
              <c:f>HDL!$J$2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HDL!$J$3:$J$20</c:f>
              <c:numCache>
                <c:formatCode>0.0</c:formatCode>
                <c:ptCount val="18"/>
                <c:pt idx="1">
                  <c:v>47.2222222222222</c:v>
                </c:pt>
                <c:pt idx="2">
                  <c:v>47.0666666666667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HDL!$N$2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HDL!$N$3:$N$20</c:f>
              <c:numCache>
                <c:formatCode>0</c:formatCode>
                <c:ptCount val="18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52</c:v>
                </c:pt>
                <c:pt idx="12">
                  <c:v>52</c:v>
                </c:pt>
                <c:pt idx="13">
                  <c:v>52</c:v>
                </c:pt>
                <c:pt idx="14">
                  <c:v>52</c:v>
                </c:pt>
                <c:pt idx="15">
                  <c:v>52</c:v>
                </c:pt>
                <c:pt idx="16">
                  <c:v>52</c:v>
                </c:pt>
                <c:pt idx="17">
                  <c:v>52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HDL!$O$2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HDL!$O$3:$O$17</c:f>
              <c:numCache>
                <c:formatCode>0.0</c:formatCode>
                <c:ptCount val="15"/>
                <c:pt idx="0">
                  <c:v>52.755</c:v>
                </c:pt>
                <c:pt idx="1">
                  <c:v>51.6648611111111</c:v>
                </c:pt>
                <c:pt idx="2">
                  <c:v>51.7039444444444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HDL!$S$2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HDL!$S$3:$S$20</c:f>
              <c:numCache>
                <c:formatCode>General</c:formatCode>
                <c:ptCount val="18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  <c:pt idx="16">
                  <c:v>49</c:v>
                </c:pt>
                <c:pt idx="17">
                  <c:v>49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HDL!$T$2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HDL!$T$3:$T$20</c:f>
              <c:numCache>
                <c:formatCode>General</c:formatCode>
                <c:ptCount val="18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514048"/>
        <c:axId val="208532608"/>
      </c:lineChart>
      <c:catAx>
        <c:axId val="208514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532608"/>
        <c:crosses val="autoZero"/>
        <c:auto val="0"/>
        <c:lblAlgn val="ctr"/>
        <c:lblOffset val="100"/>
        <c:tickLblSkip val="1"/>
        <c:noMultiLvlLbl val="0"/>
      </c:catAx>
      <c:valAx>
        <c:axId val="208532608"/>
        <c:scaling>
          <c:orientation val="minMax"/>
          <c:max val="58"/>
          <c:min val="4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5140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644904782609"/>
          <c:y val="0.182099161419414"/>
          <c:w val="0.225131256498697"/>
          <c:h val="0.7685208497873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1782242384969"/>
          <c:y val="0.0843173791787128"/>
          <c:w val="0.698639014906028"/>
          <c:h val="0.735247546438396"/>
        </c:manualLayout>
      </c:layout>
      <c:lineChart>
        <c:grouping val="standard"/>
        <c:varyColors val="0"/>
        <c:ser>
          <c:idx val="0"/>
          <c:order val="0"/>
          <c:tx>
            <c:strRef>
              <c:f>TBIL!$B$2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TBIL!$B$3:$B$20</c:f>
              <c:numCache>
                <c:formatCode>0.00</c:formatCode>
                <c:ptCount val="18"/>
                <c:pt idx="0">
                  <c:v>2.26111111111111</c:v>
                </c:pt>
                <c:pt idx="1">
                  <c:v>2.27619047619048</c:v>
                </c:pt>
                <c:pt idx="2">
                  <c:v>2.24636363636364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TBIL!$C$2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TBIL!$C$3:$C$20</c:f>
              <c:numCache>
                <c:formatCode>0.00</c:formatCode>
                <c:ptCount val="18"/>
                <c:pt idx="0">
                  <c:v>2.27891891891892</c:v>
                </c:pt>
                <c:pt idx="1">
                  <c:v>2.26119047619048</c:v>
                </c:pt>
                <c:pt idx="2">
                  <c:v>2.27244680851064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TBIL!$D$2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TBIL!$D$3:$D$20</c:f>
              <c:numCache>
                <c:formatCode>0.00</c:formatCode>
                <c:ptCount val="18"/>
                <c:pt idx="0">
                  <c:v>2.23611111111111</c:v>
                </c:pt>
                <c:pt idx="1">
                  <c:v>2.286</c:v>
                </c:pt>
                <c:pt idx="2">
                  <c:v>2.25666666666667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TBIL!$E$2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TBIL!$E$3:$E$20</c:f>
              <c:numCache>
                <c:formatCode>0.00</c:formatCode>
                <c:ptCount val="18"/>
                <c:pt idx="0">
                  <c:v>2.134</c:v>
                </c:pt>
                <c:pt idx="1">
                  <c:v>2.169</c:v>
                </c:pt>
                <c:pt idx="2">
                  <c:v>2.129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TBIL!$F$3:$F$20</c:f>
              <c:numCache>
                <c:formatCode>0.00</c:formatCode>
                <c:ptCount val="18"/>
                <c:pt idx="0">
                  <c:v>2.102</c:v>
                </c:pt>
                <c:pt idx="1">
                  <c:v>2.085375</c:v>
                </c:pt>
                <c:pt idx="2">
                  <c:v>2.07695833333333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TBIL!$G$2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TBIL!$G$3:$G$20</c:f>
              <c:numCache>
                <c:formatCode>0.00</c:formatCode>
                <c:ptCount val="18"/>
                <c:pt idx="0">
                  <c:v>2.317</c:v>
                </c:pt>
                <c:pt idx="1">
                  <c:v>2.234</c:v>
                </c:pt>
                <c:pt idx="2">
                  <c:v>2.311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TBIL!$H$3:$H$20</c:f>
              <c:numCache>
                <c:formatCode>0.00</c:formatCode>
                <c:ptCount val="18"/>
                <c:pt idx="0">
                  <c:v>2.22</c:v>
                </c:pt>
                <c:pt idx="1">
                  <c:v>2.2</c:v>
                </c:pt>
                <c:pt idx="2">
                  <c:v>2.2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TBIL!$I$2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TBIL!$I$3:$I$20</c:f>
              <c:numCache>
                <c:formatCode>0.00</c:formatCode>
                <c:ptCount val="18"/>
                <c:pt idx="1">
                  <c:v>2.36</c:v>
                </c:pt>
                <c:pt idx="2">
                  <c:v>2.36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TBIL!$J$2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TBIL!$J$3:$J$20</c:f>
              <c:numCache>
                <c:formatCode>0.00</c:formatCode>
                <c:ptCount val="18"/>
                <c:pt idx="1">
                  <c:v>2.18888888888889</c:v>
                </c:pt>
                <c:pt idx="2">
                  <c:v>2.22666666666667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TBIL!$K$2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TBIL!$K$3:$K$20</c:f>
              <c:numCache>
                <c:formatCode>0.0</c:formatCode>
                <c:ptCount val="18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TBIL!$L$2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TBIL!$L$3:$L$20</c:f>
              <c:numCache>
                <c:formatCode>0.00</c:formatCode>
                <c:ptCount val="18"/>
                <c:pt idx="0">
                  <c:v>2.22130587730588</c:v>
                </c:pt>
                <c:pt idx="1">
                  <c:v>2.22896053791887</c:v>
                </c:pt>
                <c:pt idx="2">
                  <c:v>2.23101134572677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TBIL!$M$2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TBIL!$M$3:$M$20</c:f>
              <c:numCache>
                <c:formatCode>0.00</c:formatCode>
                <c:ptCount val="18"/>
                <c:pt idx="0">
                  <c:v>0.215</c:v>
                </c:pt>
                <c:pt idx="1">
                  <c:v>0.274625</c:v>
                </c:pt>
                <c:pt idx="2">
                  <c:v>0.28304166666667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TBIL!$N$2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TBIL!$N$3:$N$20</c:f>
              <c:numCache>
                <c:formatCode>0.0</c:formatCode>
                <c:ptCount val="1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TBIL!$O$2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TBIL!$A$3:$A$20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TBIL!$O$3:$O$20</c:f>
              <c:numCache>
                <c:formatCode>0.0</c:formatCode>
                <c:ptCount val="18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45856"/>
        <c:axId val="209147776"/>
      </c:lineChart>
      <c:catAx>
        <c:axId val="20914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147776"/>
        <c:crosses val="autoZero"/>
        <c:auto val="0"/>
        <c:lblAlgn val="ctr"/>
        <c:lblOffset val="100"/>
        <c:tickLblSkip val="1"/>
        <c:noMultiLvlLbl val="0"/>
      </c:catAx>
      <c:valAx>
        <c:axId val="209147776"/>
        <c:scaling>
          <c:orientation val="minMax"/>
          <c:max val="2.9"/>
          <c:min val="1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145856"/>
        <c:crosses val="autoZero"/>
        <c:crossBetween val="between"/>
        <c:majorUnit val="0.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3965802971"/>
          <c:y val="0.117841824533528"/>
          <c:w val="0.159326612835815"/>
          <c:h val="0.8710680115779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4278736567893"/>
          <c:y val="0.0839632283697317"/>
          <c:w val="0.717164256164417"/>
          <c:h val="0.805763065356023"/>
        </c:manualLayout>
      </c:layout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TP!$B$3:$B$20</c:f>
              <c:numCache>
                <c:formatCode>0.00</c:formatCode>
                <c:ptCount val="18"/>
                <c:pt idx="0">
                  <c:v>6.48833333333333</c:v>
                </c:pt>
                <c:pt idx="1">
                  <c:v>6.50904761904762</c:v>
                </c:pt>
                <c:pt idx="2">
                  <c:v>6.50090909090909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TP!$C$3:$C$20</c:f>
              <c:numCache>
                <c:formatCode>0.00</c:formatCode>
                <c:ptCount val="18"/>
                <c:pt idx="0">
                  <c:v>6.41708333333334</c:v>
                </c:pt>
                <c:pt idx="1">
                  <c:v>6.43935064935065</c:v>
                </c:pt>
                <c:pt idx="2">
                  <c:v>6.45659090909091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TP!$D$3:$D$20</c:f>
              <c:numCache>
                <c:formatCode>0.00</c:formatCode>
                <c:ptCount val="18"/>
                <c:pt idx="0">
                  <c:v>6.466875</c:v>
                </c:pt>
                <c:pt idx="1">
                  <c:v>6.48142857142857</c:v>
                </c:pt>
                <c:pt idx="2">
                  <c:v>6.52157894736842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TP!$E$3:$E$20</c:f>
              <c:numCache>
                <c:formatCode>0.00</c:formatCode>
                <c:ptCount val="18"/>
                <c:pt idx="0">
                  <c:v>6.448</c:v>
                </c:pt>
                <c:pt idx="1">
                  <c:v>6.456</c:v>
                </c:pt>
                <c:pt idx="2">
                  <c:v>6.447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TP!$F$3:$F$20</c:f>
              <c:numCache>
                <c:formatCode>0.00</c:formatCode>
                <c:ptCount val="18"/>
                <c:pt idx="0">
                  <c:v>6.47366666666667</c:v>
                </c:pt>
                <c:pt idx="1">
                  <c:v>6.48958333333333</c:v>
                </c:pt>
                <c:pt idx="2">
                  <c:v>6.48058333333334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TP!$G$3:$G$20</c:f>
              <c:numCache>
                <c:formatCode>0.00</c:formatCode>
                <c:ptCount val="18"/>
                <c:pt idx="0">
                  <c:v>6.508</c:v>
                </c:pt>
                <c:pt idx="1">
                  <c:v>6.499</c:v>
                </c:pt>
                <c:pt idx="2">
                  <c:v>6.496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TP!$H$3:$H$20</c:f>
              <c:numCache>
                <c:formatCode>0.00</c:formatCode>
                <c:ptCount val="18"/>
                <c:pt idx="0">
                  <c:v>6.53</c:v>
                </c:pt>
                <c:pt idx="1">
                  <c:v>6.56</c:v>
                </c:pt>
                <c:pt idx="2">
                  <c:v>6.54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TP!$I$3:$I$20</c:f>
              <c:numCache>
                <c:formatCode>0.00</c:formatCode>
                <c:ptCount val="18"/>
                <c:pt idx="1">
                  <c:v>6.52</c:v>
                </c:pt>
                <c:pt idx="2">
                  <c:v>6.52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TP!$J$3:$J$20</c:f>
              <c:numCache>
                <c:formatCode>0.00</c:formatCode>
                <c:ptCount val="18"/>
                <c:pt idx="1">
                  <c:v>6.57368421052632</c:v>
                </c:pt>
                <c:pt idx="2">
                  <c:v>6.54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TP!$K$3:$K$20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TP!$L$3:$L$20</c:f>
              <c:numCache>
                <c:formatCode>0.00</c:formatCode>
                <c:ptCount val="18"/>
                <c:pt idx="0">
                  <c:v>6.47599404761905</c:v>
                </c:pt>
                <c:pt idx="1">
                  <c:v>6.50312159818739</c:v>
                </c:pt>
                <c:pt idx="2">
                  <c:v>6.50029580896686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TP!$M$3:$M$20</c:f>
              <c:numCache>
                <c:formatCode>0.00</c:formatCode>
                <c:ptCount val="18"/>
                <c:pt idx="0">
                  <c:v>0.11291666666666</c:v>
                </c:pt>
                <c:pt idx="1">
                  <c:v>0.13433356117567</c:v>
                </c:pt>
                <c:pt idx="2">
                  <c:v>0.093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TP!$N$3:$N$20</c:f>
              <c:numCache>
                <c:formatCode>0.0</c:formatCode>
                <c:ptCount val="18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  <c:pt idx="5">
                  <c:v>6.3</c:v>
                </c:pt>
                <c:pt idx="6">
                  <c:v>6.3</c:v>
                </c:pt>
                <c:pt idx="7">
                  <c:v>6.3</c:v>
                </c:pt>
                <c:pt idx="8">
                  <c:v>6.3</c:v>
                </c:pt>
                <c:pt idx="9">
                  <c:v>6.3</c:v>
                </c:pt>
                <c:pt idx="10">
                  <c:v>6.3</c:v>
                </c:pt>
                <c:pt idx="11">
                  <c:v>6.3</c:v>
                </c:pt>
                <c:pt idx="12">
                  <c:v>6.3</c:v>
                </c:pt>
                <c:pt idx="13">
                  <c:v>6.3</c:v>
                </c:pt>
                <c:pt idx="14">
                  <c:v>6.3</c:v>
                </c:pt>
                <c:pt idx="15">
                  <c:v>6.3</c:v>
                </c:pt>
                <c:pt idx="16">
                  <c:v>6.3</c:v>
                </c:pt>
                <c:pt idx="17">
                  <c:v>6.3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TP!$O$3:$O$20</c:f>
              <c:numCache>
                <c:formatCode>0.0</c:formatCode>
                <c:ptCount val="18"/>
                <c:pt idx="0">
                  <c:v>6.7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09792"/>
        <c:axId val="208228352"/>
      </c:lineChart>
      <c:catAx>
        <c:axId val="20820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228352"/>
        <c:crosses val="autoZero"/>
        <c:auto val="0"/>
        <c:lblAlgn val="ctr"/>
        <c:lblOffset val="100"/>
        <c:tickLblSkip val="1"/>
        <c:noMultiLvlLbl val="0"/>
      </c:catAx>
      <c:valAx>
        <c:axId val="208228352"/>
        <c:scaling>
          <c:orientation val="minMax"/>
          <c:max val="6.9"/>
          <c:min val="6.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2097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3"/>
          <c:y val="0.130719160104987"/>
          <c:w val="0.160365060411987"/>
          <c:h val="0.843140184400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4278736567893"/>
          <c:y val="0.0839632283697317"/>
          <c:w val="0.717164256164417"/>
          <c:h val="0.805763065356023"/>
        </c:manualLayout>
      </c:layout>
      <c:lineChart>
        <c:grouping val="standard"/>
        <c:varyColors val="0"/>
        <c:ser>
          <c:idx val="0"/>
          <c:order val="0"/>
          <c:tx>
            <c:strRef>
              <c:f>ALB!$B$2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ALB!$B$3:$B$20</c:f>
              <c:numCache>
                <c:formatCode>0.00</c:formatCode>
                <c:ptCount val="18"/>
                <c:pt idx="0">
                  <c:v>4.08833333333333</c:v>
                </c:pt>
                <c:pt idx="1">
                  <c:v>4.09904761904762</c:v>
                </c:pt>
                <c:pt idx="2">
                  <c:v>4.10045454545454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ALB!$C$2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ALB!$C$3:$C$20</c:f>
              <c:numCache>
                <c:formatCode>0.00</c:formatCode>
                <c:ptCount val="18"/>
                <c:pt idx="0">
                  <c:v>4.00420454545454</c:v>
                </c:pt>
                <c:pt idx="1">
                  <c:v>3.99712765957447</c:v>
                </c:pt>
                <c:pt idx="2">
                  <c:v>4.0062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ALB!$D$2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ALB!$D$3:$D$20</c:f>
              <c:numCache>
                <c:formatCode>0.00</c:formatCode>
                <c:ptCount val="18"/>
                <c:pt idx="0">
                  <c:v>4.06722222222222</c:v>
                </c:pt>
                <c:pt idx="1">
                  <c:v>4.03066666666667</c:v>
                </c:pt>
                <c:pt idx="2">
                  <c:v>3.96526315789474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ALB!$E$2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ALB!$E$3:$E$20</c:f>
              <c:numCache>
                <c:formatCode>0.00</c:formatCode>
                <c:ptCount val="18"/>
                <c:pt idx="0">
                  <c:v>4.085</c:v>
                </c:pt>
                <c:pt idx="1">
                  <c:v>4.06</c:v>
                </c:pt>
                <c:pt idx="2">
                  <c:v>4.15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ALB!$F$2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ALB!$F$3:$F$20</c:f>
              <c:numCache>
                <c:formatCode>0.00</c:formatCode>
                <c:ptCount val="18"/>
                <c:pt idx="0">
                  <c:v>4.03</c:v>
                </c:pt>
                <c:pt idx="1">
                  <c:v>4.008875</c:v>
                </c:pt>
                <c:pt idx="2">
                  <c:v>3.98683333333333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ALB!$G$2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ALB!$G$3:$G$20</c:f>
              <c:numCache>
                <c:formatCode>0.00</c:formatCode>
                <c:ptCount val="18"/>
                <c:pt idx="0">
                  <c:v>4.078</c:v>
                </c:pt>
                <c:pt idx="1">
                  <c:v>4.072</c:v>
                </c:pt>
                <c:pt idx="2">
                  <c:v>4.039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ALB!$H$2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ALB!$H$3:$H$20</c:f>
              <c:numCache>
                <c:formatCode>0.00</c:formatCode>
                <c:ptCount val="18"/>
                <c:pt idx="0">
                  <c:v>4.1</c:v>
                </c:pt>
                <c:pt idx="1">
                  <c:v>4.11</c:v>
                </c:pt>
                <c:pt idx="2">
                  <c:v>4.1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ALB!$I$2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ALB!$I$3:$I$20</c:f>
              <c:numCache>
                <c:formatCode>0.00</c:formatCode>
                <c:ptCount val="18"/>
                <c:pt idx="1">
                  <c:v>4.09</c:v>
                </c:pt>
                <c:pt idx="2">
                  <c:v>4.09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ALB!$J$2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ALB!$J$3:$J$20</c:f>
              <c:numCache>
                <c:formatCode>0.00</c:formatCode>
                <c:ptCount val="18"/>
                <c:pt idx="1">
                  <c:v>3.97368421052632</c:v>
                </c:pt>
                <c:pt idx="2">
                  <c:v>3.96666666666667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ALB!$K$2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ALB!$K$3:$K$20</c:f>
              <c:numCache>
                <c:formatCode>0.0</c:formatCode>
                <c:ptCount val="18"/>
                <c:pt idx="0">
                  <c:v>4.1</c:v>
                </c:pt>
                <c:pt idx="1">
                  <c:v>4.1</c:v>
                </c:pt>
                <c:pt idx="2">
                  <c:v>4.1</c:v>
                </c:pt>
                <c:pt idx="3">
                  <c:v>4.1</c:v>
                </c:pt>
                <c:pt idx="4">
                  <c:v>4.1</c:v>
                </c:pt>
                <c:pt idx="5">
                  <c:v>4.1</c:v>
                </c:pt>
                <c:pt idx="6">
                  <c:v>4.1</c:v>
                </c:pt>
                <c:pt idx="7">
                  <c:v>4.1</c:v>
                </c:pt>
                <c:pt idx="8">
                  <c:v>4.1</c:v>
                </c:pt>
                <c:pt idx="9">
                  <c:v>4.1</c:v>
                </c:pt>
                <c:pt idx="10">
                  <c:v>4.1</c:v>
                </c:pt>
                <c:pt idx="11">
                  <c:v>4.1</c:v>
                </c:pt>
                <c:pt idx="12">
                  <c:v>4.1</c:v>
                </c:pt>
                <c:pt idx="13">
                  <c:v>4.1</c:v>
                </c:pt>
                <c:pt idx="14">
                  <c:v>4.1</c:v>
                </c:pt>
                <c:pt idx="15">
                  <c:v>4.1</c:v>
                </c:pt>
                <c:pt idx="16">
                  <c:v>4.1</c:v>
                </c:pt>
                <c:pt idx="17">
                  <c:v>4.1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ALB!$L$2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ALB!$L$3:$L$20</c:f>
              <c:numCache>
                <c:formatCode>0.00</c:formatCode>
                <c:ptCount val="18"/>
                <c:pt idx="0">
                  <c:v>4.06468001443001</c:v>
                </c:pt>
                <c:pt idx="1">
                  <c:v>4.04904457286834</c:v>
                </c:pt>
                <c:pt idx="2">
                  <c:v>4.04493530037214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ALB!$M$2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ALB!$M$3:$M$20</c:f>
              <c:numCache>
                <c:formatCode>0.00</c:formatCode>
                <c:ptCount val="18"/>
                <c:pt idx="0">
                  <c:v>0.0957954545454598</c:v>
                </c:pt>
                <c:pt idx="1">
                  <c:v>0.13631578947368</c:v>
                </c:pt>
                <c:pt idx="2">
                  <c:v>0.18473684210526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ALB!$N$2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ALB!$N$3:$N$20</c:f>
              <c:numCache>
                <c:formatCode>0.0</c:formatCode>
                <c:ptCount val="18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ALB!$O$2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ALB!$A$3:$A$20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ALB!$O$3:$O$20</c:f>
              <c:numCache>
                <c:formatCode>0.0</c:formatCode>
                <c:ptCount val="18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22720"/>
        <c:axId val="208624640"/>
      </c:lineChart>
      <c:catAx>
        <c:axId val="20862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624640"/>
        <c:crosses val="autoZero"/>
        <c:auto val="0"/>
        <c:lblAlgn val="ctr"/>
        <c:lblOffset val="100"/>
        <c:tickLblSkip val="1"/>
        <c:noMultiLvlLbl val="0"/>
      </c:catAx>
      <c:valAx>
        <c:axId val="208624640"/>
        <c:scaling>
          <c:orientation val="minMax"/>
          <c:max val="4.5"/>
          <c:min val="3.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622720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</c:legendEntry>
      <c:legendEntry>
        <c:idx val="11"/>
        <c:delete val="1"/>
      </c:legendEntry>
      <c:layout>
        <c:manualLayout>
          <c:xMode val="edge"/>
          <c:yMode val="edge"/>
          <c:x val="0.818774503664243"/>
          <c:y val="0.130719160104987"/>
          <c:w val="0.160365060411987"/>
          <c:h val="0.8431401844000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8729139922978"/>
          <c:y val="0.076158940397351"/>
          <c:w val="0.698331193838254"/>
          <c:h val="0.731788079470201"/>
        </c:manualLayout>
      </c:layout>
      <c:lineChart>
        <c:grouping val="standard"/>
        <c:varyColors val="0"/>
        <c:ser>
          <c:idx val="0"/>
          <c:order val="0"/>
          <c:tx>
            <c:strRef>
              <c:f>CRP!$B$2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CRP!$B$3:$B$20</c:f>
              <c:numCache>
                <c:formatCode>0.000</c:formatCode>
                <c:ptCount val="18"/>
                <c:pt idx="0">
                  <c:v>2.10444444444444</c:v>
                </c:pt>
                <c:pt idx="1">
                  <c:v>2.10190476190476</c:v>
                </c:pt>
                <c:pt idx="2">
                  <c:v>2.08772727272727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CRP!$C$2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CRP!$C$3:$C$20</c:f>
              <c:numCache>
                <c:formatCode>0.000</c:formatCode>
                <c:ptCount val="18"/>
                <c:pt idx="0">
                  <c:v>2.05027397260274</c:v>
                </c:pt>
                <c:pt idx="1">
                  <c:v>2.07219512195122</c:v>
                </c:pt>
                <c:pt idx="2">
                  <c:v>2.04784946236559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CRP!$D$2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CRP!$D$3:$D$20</c:f>
              <c:numCache>
                <c:formatCode>0.000</c:formatCode>
                <c:ptCount val="18"/>
                <c:pt idx="0">
                  <c:v>2.16313333333333</c:v>
                </c:pt>
                <c:pt idx="1">
                  <c:v>2.139</c:v>
                </c:pt>
                <c:pt idx="2">
                  <c:v>2.14094736842105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CRP!$E$2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CRP!$E$3:$E$20</c:f>
              <c:numCache>
                <c:formatCode>0.000</c:formatCode>
                <c:ptCount val="18"/>
                <c:pt idx="0">
                  <c:v>2.045</c:v>
                </c:pt>
                <c:pt idx="1">
                  <c:v>1.985</c:v>
                </c:pt>
                <c:pt idx="2">
                  <c:v>2.008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CRP!$F$2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CRP!$F$3:$F$20</c:f>
              <c:numCache>
                <c:formatCode>0.000</c:formatCode>
                <c:ptCount val="18"/>
                <c:pt idx="0">
                  <c:v>2.139</c:v>
                </c:pt>
                <c:pt idx="1">
                  <c:v>2.09641666666667</c:v>
                </c:pt>
                <c:pt idx="2">
                  <c:v>2.07745833333333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CRP!$G$2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CRP!$G$3:$G$20</c:f>
              <c:numCache>
                <c:formatCode>0.000</c:formatCode>
                <c:ptCount val="18"/>
                <c:pt idx="0">
                  <c:v>2.116</c:v>
                </c:pt>
                <c:pt idx="1">
                  <c:v>2.148</c:v>
                </c:pt>
                <c:pt idx="2">
                  <c:v>2.134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CRP!$H$2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CRP!$H$3:$H$20</c:f>
              <c:numCache>
                <c:formatCode>0.000</c:formatCode>
                <c:ptCount val="18"/>
                <c:pt idx="0">
                  <c:v>2.11</c:v>
                </c:pt>
                <c:pt idx="1">
                  <c:v>2.11</c:v>
                </c:pt>
                <c:pt idx="2">
                  <c:v>2.1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CRP!$I$2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CRP!$I$3:$I$20</c:f>
              <c:numCache>
                <c:formatCode>0.000</c:formatCode>
                <c:ptCount val="18"/>
                <c:pt idx="1">
                  <c:v>2.11</c:v>
                </c:pt>
                <c:pt idx="2">
                  <c:v>2.09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CRP!$J$2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CRP!$J$3:$J$20</c:f>
              <c:numCache>
                <c:formatCode>0.000</c:formatCode>
                <c:ptCount val="18"/>
                <c:pt idx="1">
                  <c:v>2.14510526315789</c:v>
                </c:pt>
                <c:pt idx="2">
                  <c:v>2.1646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CRP!$K$2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CRP!$K$3:$K$20</c:f>
              <c:numCache>
                <c:formatCode>0.00</c:formatCode>
                <c:ptCount val="18"/>
                <c:pt idx="0">
                  <c:v>2.11</c:v>
                </c:pt>
                <c:pt idx="1">
                  <c:v>2.11</c:v>
                </c:pt>
                <c:pt idx="2">
                  <c:v>2.11</c:v>
                </c:pt>
                <c:pt idx="3">
                  <c:v>2.11</c:v>
                </c:pt>
                <c:pt idx="4">
                  <c:v>2.11</c:v>
                </c:pt>
                <c:pt idx="5">
                  <c:v>2.11</c:v>
                </c:pt>
                <c:pt idx="6">
                  <c:v>2.11</c:v>
                </c:pt>
                <c:pt idx="7">
                  <c:v>2.11</c:v>
                </c:pt>
                <c:pt idx="8">
                  <c:v>2.11</c:v>
                </c:pt>
                <c:pt idx="9">
                  <c:v>2.11</c:v>
                </c:pt>
                <c:pt idx="10">
                  <c:v>2.11</c:v>
                </c:pt>
                <c:pt idx="11">
                  <c:v>2.11</c:v>
                </c:pt>
                <c:pt idx="12">
                  <c:v>2.11</c:v>
                </c:pt>
                <c:pt idx="13">
                  <c:v>2.11</c:v>
                </c:pt>
                <c:pt idx="14">
                  <c:v>2.11</c:v>
                </c:pt>
                <c:pt idx="15">
                  <c:v>2.11</c:v>
                </c:pt>
                <c:pt idx="16">
                  <c:v>2.11</c:v>
                </c:pt>
                <c:pt idx="17">
                  <c:v>2.11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CRP!$L$2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CRP!$L$3:$L$20</c:f>
              <c:numCache>
                <c:formatCode>0.000</c:formatCode>
                <c:ptCount val="18"/>
                <c:pt idx="0">
                  <c:v>2.10397882148293</c:v>
                </c:pt>
                <c:pt idx="1">
                  <c:v>2.10084686818673</c:v>
                </c:pt>
                <c:pt idx="2">
                  <c:v>2.09450915964969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CRP!$M$2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CRP!$M$3:$M$20</c:f>
              <c:numCache>
                <c:formatCode>0.000</c:formatCode>
                <c:ptCount val="18"/>
                <c:pt idx="0">
                  <c:v>0.11813333333333</c:v>
                </c:pt>
                <c:pt idx="1">
                  <c:v>0.163</c:v>
                </c:pt>
                <c:pt idx="2">
                  <c:v>0.1566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CRP!$N$2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CRP!$N$3:$N$20</c:f>
              <c:numCache>
                <c:formatCode>General</c:formatCode>
                <c:ptCount val="18"/>
                <c:pt idx="0">
                  <c:v>1.91</c:v>
                </c:pt>
                <c:pt idx="1">
                  <c:v>1.91</c:v>
                </c:pt>
                <c:pt idx="2">
                  <c:v>1.91</c:v>
                </c:pt>
                <c:pt idx="3">
                  <c:v>1.91</c:v>
                </c:pt>
                <c:pt idx="4">
                  <c:v>1.91</c:v>
                </c:pt>
                <c:pt idx="5">
                  <c:v>1.91</c:v>
                </c:pt>
                <c:pt idx="6">
                  <c:v>1.91</c:v>
                </c:pt>
                <c:pt idx="7">
                  <c:v>1.91</c:v>
                </c:pt>
                <c:pt idx="8">
                  <c:v>1.91</c:v>
                </c:pt>
                <c:pt idx="9">
                  <c:v>1.91</c:v>
                </c:pt>
                <c:pt idx="10">
                  <c:v>1.91</c:v>
                </c:pt>
                <c:pt idx="11">
                  <c:v>1.91</c:v>
                </c:pt>
                <c:pt idx="12">
                  <c:v>1.91</c:v>
                </c:pt>
                <c:pt idx="13">
                  <c:v>1.91</c:v>
                </c:pt>
                <c:pt idx="14">
                  <c:v>1.91</c:v>
                </c:pt>
                <c:pt idx="15">
                  <c:v>1.91</c:v>
                </c:pt>
                <c:pt idx="16">
                  <c:v>1.91</c:v>
                </c:pt>
                <c:pt idx="17">
                  <c:v>1.91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CRP!$O$2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CRP!$O$3:$O$20</c:f>
              <c:numCache>
                <c:formatCode>General</c:formatCode>
                <c:ptCount val="18"/>
                <c:pt idx="0">
                  <c:v>2.31</c:v>
                </c:pt>
                <c:pt idx="1">
                  <c:v>2.31</c:v>
                </c:pt>
                <c:pt idx="2">
                  <c:v>2.31</c:v>
                </c:pt>
                <c:pt idx="3">
                  <c:v>2.31</c:v>
                </c:pt>
                <c:pt idx="4">
                  <c:v>2.31</c:v>
                </c:pt>
                <c:pt idx="5">
                  <c:v>2.31</c:v>
                </c:pt>
                <c:pt idx="6">
                  <c:v>2.31</c:v>
                </c:pt>
                <c:pt idx="7">
                  <c:v>2.31</c:v>
                </c:pt>
                <c:pt idx="8">
                  <c:v>2.31</c:v>
                </c:pt>
                <c:pt idx="9">
                  <c:v>2.31</c:v>
                </c:pt>
                <c:pt idx="10">
                  <c:v>2.31</c:v>
                </c:pt>
                <c:pt idx="11">
                  <c:v>2.31</c:v>
                </c:pt>
                <c:pt idx="12">
                  <c:v>2.31</c:v>
                </c:pt>
                <c:pt idx="13">
                  <c:v>2.31</c:v>
                </c:pt>
                <c:pt idx="14">
                  <c:v>2.31</c:v>
                </c:pt>
                <c:pt idx="15">
                  <c:v>2.31</c:v>
                </c:pt>
                <c:pt idx="16">
                  <c:v>2.31</c:v>
                </c:pt>
                <c:pt idx="17">
                  <c:v>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71424"/>
        <c:axId val="209281792"/>
      </c:lineChart>
      <c:catAx>
        <c:axId val="20927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281792"/>
        <c:crosses val="autoZero"/>
        <c:auto val="0"/>
        <c:lblAlgn val="ctr"/>
        <c:lblOffset val="100"/>
        <c:tickLblSkip val="1"/>
        <c:noMultiLvlLbl val="0"/>
      </c:catAx>
      <c:valAx>
        <c:axId val="209281792"/>
        <c:scaling>
          <c:orientation val="minMax"/>
          <c:max val="2.51"/>
          <c:min val="1.7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271424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2849822528696"/>
          <c:y val="0.135761916857172"/>
          <c:w val="0.157894713937959"/>
          <c:h val="0.8476823300313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0195471363144"/>
          <c:y val="0.0827814569536425"/>
          <c:w val="0.704811890957648"/>
          <c:h val="0.731788079470201"/>
        </c:manualLayout>
      </c:layout>
      <c:lineChart>
        <c:grouping val="standard"/>
        <c:varyColors val="0"/>
        <c:ser>
          <c:idx val="0"/>
          <c:order val="0"/>
          <c:tx>
            <c:strRef>
              <c:f>UA!$B$2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UA!$B$3:$B$20</c:f>
              <c:numCache>
                <c:formatCode>0.00</c:formatCode>
                <c:ptCount val="18"/>
                <c:pt idx="0">
                  <c:v>6.77777777777778</c:v>
                </c:pt>
                <c:pt idx="1">
                  <c:v>6.8</c:v>
                </c:pt>
                <c:pt idx="2">
                  <c:v>6.77727272727273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UA!$C$2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UA!$C$3:$C$20</c:f>
              <c:numCache>
                <c:formatCode>0.00</c:formatCode>
                <c:ptCount val="18"/>
                <c:pt idx="0">
                  <c:v>6.82633802816902</c:v>
                </c:pt>
                <c:pt idx="1">
                  <c:v>6.81182926829268</c:v>
                </c:pt>
                <c:pt idx="2">
                  <c:v>6.83274725274725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UA!$D$2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UA!$D$3:$D$20</c:f>
              <c:numCache>
                <c:formatCode>0.00</c:formatCode>
                <c:ptCount val="18"/>
                <c:pt idx="0">
                  <c:v>6.87894736842105</c:v>
                </c:pt>
                <c:pt idx="1">
                  <c:v>6.82631578947368</c:v>
                </c:pt>
                <c:pt idx="2">
                  <c:v>6.89047619047619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UA!$E$2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UA!$E$3:$E$20</c:f>
              <c:numCache>
                <c:formatCode>0.00</c:formatCode>
                <c:ptCount val="18"/>
                <c:pt idx="0">
                  <c:v>6.705</c:v>
                </c:pt>
                <c:pt idx="1">
                  <c:v>6.716</c:v>
                </c:pt>
                <c:pt idx="2">
                  <c:v>6.737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UA!$F$2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UA!$F$3:$F$20</c:f>
              <c:numCache>
                <c:formatCode>0.00</c:formatCode>
                <c:ptCount val="18"/>
                <c:pt idx="0">
                  <c:v>6.8225</c:v>
                </c:pt>
                <c:pt idx="1">
                  <c:v>6.81541666666667</c:v>
                </c:pt>
                <c:pt idx="2">
                  <c:v>6.81083333333333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UA!$G$2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UA!$G$3:$G$20</c:f>
              <c:numCache>
                <c:formatCode>0.00</c:formatCode>
                <c:ptCount val="18"/>
                <c:pt idx="0">
                  <c:v>6.68</c:v>
                </c:pt>
                <c:pt idx="1">
                  <c:v>6.797</c:v>
                </c:pt>
                <c:pt idx="2">
                  <c:v>6.796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UA!$H$2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UA!$H$3:$H$20</c:f>
              <c:numCache>
                <c:formatCode>0.00</c:formatCode>
                <c:ptCount val="18"/>
                <c:pt idx="0">
                  <c:v>6.74</c:v>
                </c:pt>
                <c:pt idx="1">
                  <c:v>6.71</c:v>
                </c:pt>
                <c:pt idx="2">
                  <c:v>6.68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UA!$I$2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UA!$I$3:$I$20</c:f>
              <c:numCache>
                <c:formatCode>0.00</c:formatCode>
                <c:ptCount val="18"/>
                <c:pt idx="1">
                  <c:v>6.95</c:v>
                </c:pt>
                <c:pt idx="2">
                  <c:v>6.93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UA!$J$2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UA!$J$3:$J$20</c:f>
              <c:numCache>
                <c:formatCode>0.00</c:formatCode>
                <c:ptCount val="18"/>
                <c:pt idx="1">
                  <c:v>6.95555555555556</c:v>
                </c:pt>
                <c:pt idx="2">
                  <c:v>6.98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UA!$K$2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UA!$K$3:$K$20</c:f>
              <c:numCache>
                <c:formatCode>0.0</c:formatCode>
                <c:ptCount val="18"/>
                <c:pt idx="0">
                  <c:v>6.8</c:v>
                </c:pt>
                <c:pt idx="1">
                  <c:v>6.8</c:v>
                </c:pt>
                <c:pt idx="2">
                  <c:v>6.8</c:v>
                </c:pt>
                <c:pt idx="3">
                  <c:v>6.8</c:v>
                </c:pt>
                <c:pt idx="4">
                  <c:v>6.8</c:v>
                </c:pt>
                <c:pt idx="5">
                  <c:v>6.8</c:v>
                </c:pt>
                <c:pt idx="6">
                  <c:v>6.8</c:v>
                </c:pt>
                <c:pt idx="7">
                  <c:v>6.8</c:v>
                </c:pt>
                <c:pt idx="8">
                  <c:v>6.8</c:v>
                </c:pt>
                <c:pt idx="9">
                  <c:v>6.8</c:v>
                </c:pt>
                <c:pt idx="10">
                  <c:v>6.8</c:v>
                </c:pt>
                <c:pt idx="11">
                  <c:v>6.8</c:v>
                </c:pt>
                <c:pt idx="12">
                  <c:v>6.8</c:v>
                </c:pt>
                <c:pt idx="13">
                  <c:v>6.8</c:v>
                </c:pt>
                <c:pt idx="14">
                  <c:v>6.8</c:v>
                </c:pt>
                <c:pt idx="15">
                  <c:v>6.8</c:v>
                </c:pt>
                <c:pt idx="16">
                  <c:v>6.8</c:v>
                </c:pt>
                <c:pt idx="17">
                  <c:v>6.8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UA!$L$2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UA!$L$3:$L$20</c:f>
              <c:numCache>
                <c:formatCode>0.00</c:formatCode>
                <c:ptCount val="18"/>
                <c:pt idx="0">
                  <c:v>6.77579473919541</c:v>
                </c:pt>
                <c:pt idx="1">
                  <c:v>6.82023525333207</c:v>
                </c:pt>
                <c:pt idx="2">
                  <c:v>6.82603661153661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UA!$M$2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UA!$M$3:$M$20</c:f>
              <c:numCache>
                <c:formatCode>0.00</c:formatCode>
                <c:ptCount val="18"/>
                <c:pt idx="0">
                  <c:v>0.198947368421051</c:v>
                </c:pt>
                <c:pt idx="1">
                  <c:v>0.24555555555556</c:v>
                </c:pt>
                <c:pt idx="2">
                  <c:v>0.300000000000001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UA!$N$2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UA!$N$3:$N$20</c:f>
              <c:numCache>
                <c:formatCode>0.0</c:formatCode>
                <c:ptCount val="18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UA!$O$2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UA!$A$3:$A$20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UA!$O$3:$O$20</c:f>
              <c:numCache>
                <c:formatCode>General</c:formatCode>
                <c:ptCount val="18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7.1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52896"/>
        <c:axId val="209554816"/>
      </c:lineChart>
      <c:catAx>
        <c:axId val="20955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554816"/>
        <c:crosses val="autoZero"/>
        <c:auto val="0"/>
        <c:lblAlgn val="ctr"/>
        <c:lblOffset val="100"/>
        <c:tickLblSkip val="1"/>
        <c:noMultiLvlLbl val="0"/>
      </c:catAx>
      <c:valAx>
        <c:axId val="209554816"/>
        <c:scaling>
          <c:orientation val="minMax"/>
          <c:max val="7.4"/>
          <c:min val="6.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9552896"/>
        <c:crosses val="autoZero"/>
        <c:crossBetween val="between"/>
        <c:majorUnit val="0.3"/>
        <c:minorUnit val="0.060000000000000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9246260884056"/>
          <c:y val="0.139073067479468"/>
          <c:w val="0.159948117596421"/>
          <c:h val="0.8609270332741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65362565042506"/>
          <c:y val="0.0853974525873177"/>
          <c:w val="0.705806171937228"/>
          <c:h val="0.734418092250932"/>
        </c:manualLayout>
      </c:layout>
      <c:lineChart>
        <c:grouping val="standard"/>
        <c:varyColors val="0"/>
        <c:ser>
          <c:idx val="0"/>
          <c:order val="0"/>
          <c:tx>
            <c:strRef>
              <c:f>BUN!$B$2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BUN!$B$3:$B$20</c:f>
              <c:numCache>
                <c:formatCode>0.0</c:formatCode>
                <c:ptCount val="18"/>
                <c:pt idx="0">
                  <c:v>34.8277777777778</c:v>
                </c:pt>
                <c:pt idx="1">
                  <c:v>34.6857142857143</c:v>
                </c:pt>
                <c:pt idx="2">
                  <c:v>34.8227272727273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BUN!$C$2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BUN!$C$3:$C$20</c:f>
              <c:numCache>
                <c:formatCode>0.0</c:formatCode>
                <c:ptCount val="18"/>
                <c:pt idx="0">
                  <c:v>35.2574025974026</c:v>
                </c:pt>
                <c:pt idx="1">
                  <c:v>35.2136666666667</c:v>
                </c:pt>
                <c:pt idx="2">
                  <c:v>35.5093137254902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BUN!$D$2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BUN!$D$3:$D$20</c:f>
              <c:numCache>
                <c:formatCode>0.0</c:formatCode>
                <c:ptCount val="18"/>
                <c:pt idx="0">
                  <c:v>34.5</c:v>
                </c:pt>
                <c:pt idx="1">
                  <c:v>35.01875</c:v>
                </c:pt>
                <c:pt idx="2">
                  <c:v>35.02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BUN!$E$2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BUN!$E$3:$E$20</c:f>
              <c:numCache>
                <c:formatCode>0.0</c:formatCode>
                <c:ptCount val="18"/>
                <c:pt idx="0">
                  <c:v>35.011</c:v>
                </c:pt>
                <c:pt idx="1">
                  <c:v>34.834</c:v>
                </c:pt>
                <c:pt idx="2">
                  <c:v>34.902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BUN!$F$2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BUN!$F$3:$F$20</c:f>
              <c:numCache>
                <c:formatCode>0.0</c:formatCode>
                <c:ptCount val="18"/>
                <c:pt idx="0">
                  <c:v>34.89</c:v>
                </c:pt>
                <c:pt idx="1">
                  <c:v>34.73625</c:v>
                </c:pt>
                <c:pt idx="2">
                  <c:v>34.5958333333333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BUN!$G$2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BUN!$G$3:$G$20</c:f>
              <c:numCache>
                <c:formatCode>0.0</c:formatCode>
                <c:ptCount val="18"/>
                <c:pt idx="0">
                  <c:v>34.771</c:v>
                </c:pt>
                <c:pt idx="1">
                  <c:v>34.589</c:v>
                </c:pt>
                <c:pt idx="2">
                  <c:v>34.419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BUN!$H$2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BUN!$H$3:$H$20</c:f>
              <c:numCache>
                <c:formatCode>0.0</c:formatCode>
                <c:ptCount val="18"/>
                <c:pt idx="0">
                  <c:v>34.83</c:v>
                </c:pt>
                <c:pt idx="1">
                  <c:v>34.84</c:v>
                </c:pt>
                <c:pt idx="2">
                  <c:v>34.9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BUN!$I$2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BUN!$I$3:$I$20</c:f>
              <c:numCache>
                <c:formatCode>0.0</c:formatCode>
                <c:ptCount val="18"/>
                <c:pt idx="1">
                  <c:v>35.7</c:v>
                </c:pt>
                <c:pt idx="2">
                  <c:v>35.75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BUN!$J$2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BUN!$J$3:$J$20</c:f>
              <c:numCache>
                <c:formatCode>0.0</c:formatCode>
                <c:ptCount val="18"/>
                <c:pt idx="1">
                  <c:v>35.2722222222222</c:v>
                </c:pt>
                <c:pt idx="2">
                  <c:v>35.3466666666667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BUN!$K$2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BUN!$K$3:$K$20</c:f>
              <c:numCache>
                <c:formatCode>0.0</c:formatCode>
                <c:ptCount val="18"/>
                <c:pt idx="0">
                  <c:v>34.9</c:v>
                </c:pt>
                <c:pt idx="1">
                  <c:v>34.9</c:v>
                </c:pt>
                <c:pt idx="2">
                  <c:v>34.9</c:v>
                </c:pt>
                <c:pt idx="3">
                  <c:v>34.9</c:v>
                </c:pt>
                <c:pt idx="4">
                  <c:v>34.9</c:v>
                </c:pt>
                <c:pt idx="5">
                  <c:v>34.9</c:v>
                </c:pt>
                <c:pt idx="6">
                  <c:v>34.9</c:v>
                </c:pt>
                <c:pt idx="7">
                  <c:v>34.9</c:v>
                </c:pt>
                <c:pt idx="8">
                  <c:v>34.9</c:v>
                </c:pt>
                <c:pt idx="9">
                  <c:v>34.9</c:v>
                </c:pt>
                <c:pt idx="10">
                  <c:v>34.9</c:v>
                </c:pt>
                <c:pt idx="11">
                  <c:v>34.9</c:v>
                </c:pt>
                <c:pt idx="12">
                  <c:v>34.9</c:v>
                </c:pt>
                <c:pt idx="13">
                  <c:v>34.9</c:v>
                </c:pt>
                <c:pt idx="14">
                  <c:v>34.9</c:v>
                </c:pt>
                <c:pt idx="15">
                  <c:v>34.9</c:v>
                </c:pt>
                <c:pt idx="16">
                  <c:v>34.9</c:v>
                </c:pt>
                <c:pt idx="17">
                  <c:v>34.9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BUN!$L$2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BUN!$L$3:$L$20</c:f>
              <c:numCache>
                <c:formatCode>0.0</c:formatCode>
                <c:ptCount val="18"/>
                <c:pt idx="0">
                  <c:v>34.8695971964543</c:v>
                </c:pt>
                <c:pt idx="1">
                  <c:v>34.987733686067</c:v>
                </c:pt>
                <c:pt idx="2">
                  <c:v>35.0295045553575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BUN!$M$2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BUN!$M$3:$M$20</c:f>
              <c:numCache>
                <c:formatCode>0.0</c:formatCode>
                <c:ptCount val="18"/>
                <c:pt idx="0">
                  <c:v>0.757402597402603</c:v>
                </c:pt>
                <c:pt idx="1">
                  <c:v>1.111</c:v>
                </c:pt>
                <c:pt idx="2">
                  <c:v>1.331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BUN!$N$2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BUN!$N$3:$N$20</c:f>
              <c:numCache>
                <c:formatCode>General</c:formatCode>
                <c:ptCount val="18"/>
                <c:pt idx="0">
                  <c:v>32.9</c:v>
                </c:pt>
                <c:pt idx="1">
                  <c:v>32.9</c:v>
                </c:pt>
                <c:pt idx="2">
                  <c:v>32.9</c:v>
                </c:pt>
                <c:pt idx="3">
                  <c:v>32.9</c:v>
                </c:pt>
                <c:pt idx="4">
                  <c:v>32.9</c:v>
                </c:pt>
                <c:pt idx="5">
                  <c:v>32.9</c:v>
                </c:pt>
                <c:pt idx="6">
                  <c:v>32.9</c:v>
                </c:pt>
                <c:pt idx="7">
                  <c:v>32.9</c:v>
                </c:pt>
                <c:pt idx="8">
                  <c:v>32.9</c:v>
                </c:pt>
                <c:pt idx="9">
                  <c:v>32.9</c:v>
                </c:pt>
                <c:pt idx="10">
                  <c:v>32.9</c:v>
                </c:pt>
                <c:pt idx="11">
                  <c:v>32.9</c:v>
                </c:pt>
                <c:pt idx="12">
                  <c:v>32.9</c:v>
                </c:pt>
                <c:pt idx="13">
                  <c:v>32.9</c:v>
                </c:pt>
                <c:pt idx="14">
                  <c:v>32.9</c:v>
                </c:pt>
                <c:pt idx="15">
                  <c:v>32.9</c:v>
                </c:pt>
                <c:pt idx="16">
                  <c:v>32.9</c:v>
                </c:pt>
                <c:pt idx="17">
                  <c:v>32.9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BUN!$O$2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BUN!$A$3:$A$20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BUN!$O$3:$O$20</c:f>
              <c:numCache>
                <c:formatCode>General</c:formatCode>
                <c:ptCount val="18"/>
                <c:pt idx="0">
                  <c:v>36.9</c:v>
                </c:pt>
                <c:pt idx="1">
                  <c:v>36.9</c:v>
                </c:pt>
                <c:pt idx="2">
                  <c:v>36.9</c:v>
                </c:pt>
                <c:pt idx="3">
                  <c:v>36.9</c:v>
                </c:pt>
                <c:pt idx="4">
                  <c:v>36.9</c:v>
                </c:pt>
                <c:pt idx="5">
                  <c:v>36.9</c:v>
                </c:pt>
                <c:pt idx="6">
                  <c:v>36.9</c:v>
                </c:pt>
                <c:pt idx="7">
                  <c:v>36.9</c:v>
                </c:pt>
                <c:pt idx="8">
                  <c:v>36.9</c:v>
                </c:pt>
                <c:pt idx="9">
                  <c:v>36.9</c:v>
                </c:pt>
                <c:pt idx="10">
                  <c:v>36.9</c:v>
                </c:pt>
                <c:pt idx="11">
                  <c:v>36.9</c:v>
                </c:pt>
                <c:pt idx="12">
                  <c:v>36.9</c:v>
                </c:pt>
                <c:pt idx="13">
                  <c:v>36.9</c:v>
                </c:pt>
                <c:pt idx="14">
                  <c:v>36.9</c:v>
                </c:pt>
                <c:pt idx="15">
                  <c:v>36.9</c:v>
                </c:pt>
                <c:pt idx="16">
                  <c:v>36.9</c:v>
                </c:pt>
                <c:pt idx="17">
                  <c:v>36.9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46976"/>
        <c:axId val="126048896"/>
      </c:lineChart>
      <c:catAx>
        <c:axId val="126046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048896"/>
        <c:crosses val="autoZero"/>
        <c:auto val="0"/>
        <c:lblAlgn val="ctr"/>
        <c:lblOffset val="100"/>
        <c:tickLblSkip val="1"/>
        <c:noMultiLvlLbl val="0"/>
      </c:catAx>
      <c:valAx>
        <c:axId val="126048896"/>
        <c:scaling>
          <c:orientation val="minMax"/>
          <c:max val="38.9"/>
          <c:min val="30.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04697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798956201138669"/>
          <c:y val="0.139535058117739"/>
          <c:w val="0.178851439073332"/>
          <c:h val="0.840532808398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681811687384"/>
          <c:y val="0.0702824079962166"/>
          <c:w val="0.697943882767238"/>
          <c:h val="0.730898195627537"/>
        </c:manualLayout>
      </c:layout>
      <c:lineChart>
        <c:grouping val="standard"/>
        <c:varyColors val="0"/>
        <c:ser>
          <c:idx val="0"/>
          <c:order val="0"/>
          <c:tx>
            <c:strRef>
              <c:f>CRE!$B$2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CRE!$B$3:$B$20</c:f>
              <c:numCache>
                <c:formatCode>0.000</c:formatCode>
                <c:ptCount val="18"/>
                <c:pt idx="0">
                  <c:v>2.92388888888889</c:v>
                </c:pt>
                <c:pt idx="1">
                  <c:v>2.93333333333333</c:v>
                </c:pt>
                <c:pt idx="2">
                  <c:v>2.93545454545454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CRE!$C$2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CRE!$C$3:$C$20</c:f>
              <c:numCache>
                <c:formatCode>0.000</c:formatCode>
                <c:ptCount val="18"/>
                <c:pt idx="0">
                  <c:v>2.96768115942029</c:v>
                </c:pt>
                <c:pt idx="1">
                  <c:v>2.96012345679012</c:v>
                </c:pt>
                <c:pt idx="2">
                  <c:v>2.96936170212766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CRE!$D$2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CRE!$D$3:$D$20</c:f>
              <c:numCache>
                <c:formatCode>0.000</c:formatCode>
                <c:ptCount val="18"/>
                <c:pt idx="0">
                  <c:v>2.97705882352941</c:v>
                </c:pt>
                <c:pt idx="1">
                  <c:v>2.94</c:v>
                </c:pt>
                <c:pt idx="2">
                  <c:v>2.94105263157895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CRE!$E$2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CRE!$E$3:$E$20</c:f>
              <c:numCache>
                <c:formatCode>0.000</c:formatCode>
                <c:ptCount val="18"/>
                <c:pt idx="0">
                  <c:v>2.945</c:v>
                </c:pt>
                <c:pt idx="1">
                  <c:v>2.966</c:v>
                </c:pt>
                <c:pt idx="2">
                  <c:v>2.979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CRE!$F$2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CRE!$F$3:$F$20</c:f>
              <c:numCache>
                <c:formatCode>0.000</c:formatCode>
                <c:ptCount val="18"/>
                <c:pt idx="0">
                  <c:v>2.904</c:v>
                </c:pt>
                <c:pt idx="1">
                  <c:v>2.8845</c:v>
                </c:pt>
                <c:pt idx="2">
                  <c:v>2.876625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CRE!$G$2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CRE!$G$3:$G$20</c:f>
              <c:numCache>
                <c:formatCode>0.000</c:formatCode>
                <c:ptCount val="18"/>
                <c:pt idx="0">
                  <c:v>2.831</c:v>
                </c:pt>
                <c:pt idx="1">
                  <c:v>2.894</c:v>
                </c:pt>
                <c:pt idx="2">
                  <c:v>2.874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CRE!$H$2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CRE!$H$3:$H$20</c:f>
              <c:numCache>
                <c:formatCode>0.000</c:formatCode>
                <c:ptCount val="18"/>
                <c:pt idx="0">
                  <c:v>2.96</c:v>
                </c:pt>
                <c:pt idx="1">
                  <c:v>2.96</c:v>
                </c:pt>
                <c:pt idx="2">
                  <c:v>2.95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CRE!$I$2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CRE!$I$3:$I$20</c:f>
              <c:numCache>
                <c:formatCode>0.000</c:formatCode>
                <c:ptCount val="18"/>
                <c:pt idx="1">
                  <c:v>2.94</c:v>
                </c:pt>
                <c:pt idx="2">
                  <c:v>2.95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CRE!$J$2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CRE!$J$3:$J$20</c:f>
              <c:numCache>
                <c:formatCode>0.000</c:formatCode>
                <c:ptCount val="18"/>
                <c:pt idx="1">
                  <c:v>2.99222222222222</c:v>
                </c:pt>
                <c:pt idx="2">
                  <c:v>3.002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CRE!$K$2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CRE!$K$3:$K$20</c:f>
              <c:numCache>
                <c:formatCode>0.00</c:formatCode>
                <c:ptCount val="18"/>
                <c:pt idx="0">
                  <c:v>2.95</c:v>
                </c:pt>
                <c:pt idx="1">
                  <c:v>2.95</c:v>
                </c:pt>
                <c:pt idx="2">
                  <c:v>2.95</c:v>
                </c:pt>
                <c:pt idx="3">
                  <c:v>2.95</c:v>
                </c:pt>
                <c:pt idx="4">
                  <c:v>2.95</c:v>
                </c:pt>
                <c:pt idx="5">
                  <c:v>2.95</c:v>
                </c:pt>
                <c:pt idx="6">
                  <c:v>2.95</c:v>
                </c:pt>
                <c:pt idx="7">
                  <c:v>2.95</c:v>
                </c:pt>
                <c:pt idx="8">
                  <c:v>2.95</c:v>
                </c:pt>
                <c:pt idx="9">
                  <c:v>2.95</c:v>
                </c:pt>
                <c:pt idx="10">
                  <c:v>2.95</c:v>
                </c:pt>
                <c:pt idx="11">
                  <c:v>2.95</c:v>
                </c:pt>
                <c:pt idx="12">
                  <c:v>2.95</c:v>
                </c:pt>
                <c:pt idx="13">
                  <c:v>2.95</c:v>
                </c:pt>
                <c:pt idx="14">
                  <c:v>2.95</c:v>
                </c:pt>
                <c:pt idx="15">
                  <c:v>2.95</c:v>
                </c:pt>
                <c:pt idx="16">
                  <c:v>2.95</c:v>
                </c:pt>
                <c:pt idx="17">
                  <c:v>2.95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CRE!$L$2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ysDash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CRE!$L$3:$L$20</c:f>
              <c:numCache>
                <c:formatCode>0.000</c:formatCode>
                <c:ptCount val="18"/>
                <c:pt idx="0">
                  <c:v>2.92980412454837</c:v>
                </c:pt>
                <c:pt idx="1">
                  <c:v>2.94113100137174</c:v>
                </c:pt>
                <c:pt idx="2">
                  <c:v>2.94194376435124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CRE!$M$2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CRE!$M$3:$M$20</c:f>
              <c:numCache>
                <c:formatCode>0.000</c:formatCode>
                <c:ptCount val="18"/>
                <c:pt idx="0">
                  <c:v>0.14605882352941</c:v>
                </c:pt>
                <c:pt idx="1">
                  <c:v>0.10772222222222</c:v>
                </c:pt>
                <c:pt idx="2">
                  <c:v>0.128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CRE!$N$2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CRE!$N$3:$N$20</c:f>
              <c:numCache>
                <c:formatCode>General</c:formatCode>
                <c:ptCount val="18"/>
                <c:pt idx="0">
                  <c:v>2.75</c:v>
                </c:pt>
                <c:pt idx="1">
                  <c:v>2.75</c:v>
                </c:pt>
                <c:pt idx="2">
                  <c:v>2.75</c:v>
                </c:pt>
                <c:pt idx="3">
                  <c:v>2.75</c:v>
                </c:pt>
                <c:pt idx="4">
                  <c:v>2.75</c:v>
                </c:pt>
                <c:pt idx="5">
                  <c:v>2.75</c:v>
                </c:pt>
                <c:pt idx="6">
                  <c:v>2.75</c:v>
                </c:pt>
                <c:pt idx="7">
                  <c:v>2.75</c:v>
                </c:pt>
                <c:pt idx="8">
                  <c:v>2.75</c:v>
                </c:pt>
                <c:pt idx="9">
                  <c:v>2.75</c:v>
                </c:pt>
                <c:pt idx="10">
                  <c:v>2.75</c:v>
                </c:pt>
                <c:pt idx="11">
                  <c:v>2.75</c:v>
                </c:pt>
                <c:pt idx="12">
                  <c:v>2.75</c:v>
                </c:pt>
                <c:pt idx="13">
                  <c:v>2.75</c:v>
                </c:pt>
                <c:pt idx="14">
                  <c:v>2.75</c:v>
                </c:pt>
                <c:pt idx="15">
                  <c:v>2.75</c:v>
                </c:pt>
                <c:pt idx="16">
                  <c:v>2.75</c:v>
                </c:pt>
                <c:pt idx="17">
                  <c:v>2.75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CRE!$O$2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CRE!$A$3:$A$20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CRE!$O$3:$O$20</c:f>
              <c:numCache>
                <c:formatCode>General</c:formatCode>
                <c:ptCount val="18"/>
                <c:pt idx="0">
                  <c:v>3.15</c:v>
                </c:pt>
                <c:pt idx="1">
                  <c:v>3.15</c:v>
                </c:pt>
                <c:pt idx="2">
                  <c:v>3.15</c:v>
                </c:pt>
                <c:pt idx="3">
                  <c:v>3.15</c:v>
                </c:pt>
                <c:pt idx="4">
                  <c:v>3.15</c:v>
                </c:pt>
                <c:pt idx="5">
                  <c:v>3.15</c:v>
                </c:pt>
                <c:pt idx="6">
                  <c:v>3.15</c:v>
                </c:pt>
                <c:pt idx="7">
                  <c:v>3.15</c:v>
                </c:pt>
                <c:pt idx="8">
                  <c:v>3.15</c:v>
                </c:pt>
                <c:pt idx="9">
                  <c:v>3.15</c:v>
                </c:pt>
                <c:pt idx="10">
                  <c:v>3.15</c:v>
                </c:pt>
                <c:pt idx="11">
                  <c:v>3.15</c:v>
                </c:pt>
                <c:pt idx="12">
                  <c:v>3.15</c:v>
                </c:pt>
                <c:pt idx="13">
                  <c:v>3.15</c:v>
                </c:pt>
                <c:pt idx="14">
                  <c:v>3.15</c:v>
                </c:pt>
                <c:pt idx="15">
                  <c:v>3.15</c:v>
                </c:pt>
                <c:pt idx="16">
                  <c:v>3.15</c:v>
                </c:pt>
                <c:pt idx="17">
                  <c:v>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9312"/>
        <c:axId val="126779776"/>
      </c:lineChart>
      <c:catAx>
        <c:axId val="12674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6779776"/>
        <c:crosses val="autoZero"/>
        <c:auto val="0"/>
        <c:lblAlgn val="ctr"/>
        <c:lblOffset val="100"/>
        <c:tickLblSkip val="1"/>
        <c:noMultiLvlLbl val="0"/>
      </c:catAx>
      <c:valAx>
        <c:axId val="126779776"/>
        <c:scaling>
          <c:orientation val="minMax"/>
          <c:max val="3.35"/>
          <c:min val="2.55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674931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07763032052819"/>
          <c:y val="0.119980596955985"/>
          <c:w val="0.169665950847054"/>
          <c:h val="0.837210506029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40447834454758"/>
          <c:y val="0.0891938250428853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AST!$B$2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AST!$B$3:$B$20</c:f>
              <c:numCache>
                <c:formatCode>0.0</c:formatCode>
                <c:ptCount val="18"/>
                <c:pt idx="0">
                  <c:v>89.5</c:v>
                </c:pt>
                <c:pt idx="1">
                  <c:v>89.1904761904762</c:v>
                </c:pt>
                <c:pt idx="2">
                  <c:v>89.1818181818182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AST!$C$2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AST!$C$3:$C$20</c:f>
              <c:numCache>
                <c:formatCode>0.0</c:formatCode>
                <c:ptCount val="18"/>
                <c:pt idx="0">
                  <c:v>87.8820895522388</c:v>
                </c:pt>
                <c:pt idx="1">
                  <c:v>88.7794871794872</c:v>
                </c:pt>
                <c:pt idx="2">
                  <c:v>89.383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AST!$D$2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AST!$D$3:$D$20</c:f>
              <c:numCache>
                <c:formatCode>0.0</c:formatCode>
                <c:ptCount val="18"/>
                <c:pt idx="0">
                  <c:v>88.3529411764706</c:v>
                </c:pt>
                <c:pt idx="1">
                  <c:v>90.6470588235294</c:v>
                </c:pt>
                <c:pt idx="2">
                  <c:v>90.3181818181818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AST!$E$2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AST!$E$3:$E$20</c:f>
              <c:numCache>
                <c:formatCode>0.0</c:formatCode>
                <c:ptCount val="18"/>
                <c:pt idx="0">
                  <c:v>86.433</c:v>
                </c:pt>
                <c:pt idx="1">
                  <c:v>86.406</c:v>
                </c:pt>
                <c:pt idx="2">
                  <c:v>86.177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AST!$F$2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AST!$F$3:$F$20</c:f>
              <c:numCache>
                <c:formatCode>0.0</c:formatCode>
                <c:ptCount val="18"/>
                <c:pt idx="0">
                  <c:v>88.2333333333333</c:v>
                </c:pt>
                <c:pt idx="1">
                  <c:v>88.55</c:v>
                </c:pt>
                <c:pt idx="2">
                  <c:v>88.5958333333333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AST!$G$2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AST!$G$3:$G$20</c:f>
              <c:numCache>
                <c:formatCode>0.0</c:formatCode>
                <c:ptCount val="18"/>
                <c:pt idx="0">
                  <c:v>87.1</c:v>
                </c:pt>
                <c:pt idx="1">
                  <c:v>86.9</c:v>
                </c:pt>
                <c:pt idx="2">
                  <c:v>86.849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AST!$H$2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AST!$H$3:$H$20</c:f>
              <c:numCache>
                <c:formatCode>0.0</c:formatCode>
                <c:ptCount val="18"/>
                <c:pt idx="0">
                  <c:v>88.7</c:v>
                </c:pt>
                <c:pt idx="1">
                  <c:v>88.4</c:v>
                </c:pt>
                <c:pt idx="2">
                  <c:v>88.4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AST!$I$2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AST!$I$3:$I$20</c:f>
              <c:numCache>
                <c:formatCode>0.0</c:formatCode>
                <c:ptCount val="18"/>
                <c:pt idx="1">
                  <c:v>89.55</c:v>
                </c:pt>
                <c:pt idx="2">
                  <c:v>89.67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AST!$J$2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AST!$J$3:$J$20</c:f>
              <c:numCache>
                <c:formatCode>0.0</c:formatCode>
                <c:ptCount val="18"/>
                <c:pt idx="1">
                  <c:v>87.7894736842105</c:v>
                </c:pt>
                <c:pt idx="2">
                  <c:v>88.1333333333333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AST!$K$2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AST!$K$3:$K$20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AST!$L$2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AST!$L$3:$L$20</c:f>
              <c:numCache>
                <c:formatCode>0.0</c:formatCode>
                <c:ptCount val="18"/>
                <c:pt idx="0">
                  <c:v>88.0287662945775</c:v>
                </c:pt>
                <c:pt idx="1">
                  <c:v>88.4680550975226</c:v>
                </c:pt>
                <c:pt idx="2">
                  <c:v>88.5231296296296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AST!$M$2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AST!$M$3:$M$20</c:f>
              <c:numCache>
                <c:formatCode>0.0</c:formatCode>
                <c:ptCount val="18"/>
                <c:pt idx="0">
                  <c:v>3.06699999999999</c:v>
                </c:pt>
                <c:pt idx="1">
                  <c:v>4.2410588235294</c:v>
                </c:pt>
                <c:pt idx="2">
                  <c:v>4.14118181818179</c:v>
                </c:pt>
                <c:pt idx="3">
                  <c:v>0</c:v>
                </c:pt>
                <c:pt idx="4">
                  <c:v>4.14118181818179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AST!$N$2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AST!$N$3:$N$20</c:f>
              <c:numCache>
                <c:formatCode>General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AST!$O$2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AST!$A$3:$A$20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AST!$O$3:$O$20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23904"/>
        <c:axId val="126925824"/>
      </c:lineChart>
      <c:catAx>
        <c:axId val="126923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925824"/>
        <c:crosses val="autoZero"/>
        <c:auto val="0"/>
        <c:lblAlgn val="ctr"/>
        <c:lblOffset val="100"/>
        <c:tickLblSkip val="1"/>
        <c:noMultiLvlLbl val="0"/>
      </c:catAx>
      <c:valAx>
        <c:axId val="126925824"/>
        <c:scaling>
          <c:orientation val="minMax"/>
          <c:max val="98"/>
          <c:min val="7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923904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33276689917473"/>
          <c:y val="0.113333916593759"/>
          <c:w val="0.158792818272849"/>
          <c:h val="0.840002916302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65636751331332"/>
          <c:y val="0.0891938250428853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ALT!$B$2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ALT!$B$3:$B$20</c:f>
              <c:numCache>
                <c:formatCode>0.0</c:formatCode>
                <c:ptCount val="18"/>
                <c:pt idx="0">
                  <c:v>70.2222222222222</c:v>
                </c:pt>
                <c:pt idx="1">
                  <c:v>70.4285714285714</c:v>
                </c:pt>
                <c:pt idx="2">
                  <c:v>70.5909090909091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ALT!$C$3:$C$20</c:f>
              <c:numCache>
                <c:formatCode>0.0</c:formatCode>
                <c:ptCount val="18"/>
                <c:pt idx="0">
                  <c:v>71.495945945946</c:v>
                </c:pt>
                <c:pt idx="1">
                  <c:v>71.0938271604938</c:v>
                </c:pt>
                <c:pt idx="2">
                  <c:v>70.8229166666667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ALT!$D$3:$D$20</c:f>
              <c:numCache>
                <c:formatCode>0.0</c:formatCode>
                <c:ptCount val="18"/>
                <c:pt idx="0">
                  <c:v>72.9333333333333</c:v>
                </c:pt>
                <c:pt idx="1">
                  <c:v>71.1875</c:v>
                </c:pt>
                <c:pt idx="2">
                  <c:v>72.2105263157895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ALT!$E$3:$E$20</c:f>
              <c:numCache>
                <c:formatCode>0.0</c:formatCode>
                <c:ptCount val="18"/>
                <c:pt idx="0">
                  <c:v>72.217</c:v>
                </c:pt>
                <c:pt idx="1">
                  <c:v>71.906</c:v>
                </c:pt>
                <c:pt idx="2">
                  <c:v>72.226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ALT!$F$3:$F$20</c:f>
              <c:numCache>
                <c:formatCode>0.0</c:formatCode>
                <c:ptCount val="18"/>
                <c:pt idx="0">
                  <c:v>70.1333333333333</c:v>
                </c:pt>
                <c:pt idx="1">
                  <c:v>69.1666666666667</c:v>
                </c:pt>
                <c:pt idx="2">
                  <c:v>69.1833333333334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ALT!$G$3:$G$20</c:f>
              <c:numCache>
                <c:formatCode>0.0</c:formatCode>
                <c:ptCount val="18"/>
                <c:pt idx="0">
                  <c:v>71.3</c:v>
                </c:pt>
                <c:pt idx="1">
                  <c:v>71.108</c:v>
                </c:pt>
                <c:pt idx="2">
                  <c:v>70.815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ALT!$H$3:$H$20</c:f>
              <c:numCache>
                <c:formatCode>0.0</c:formatCode>
                <c:ptCount val="18"/>
                <c:pt idx="0">
                  <c:v>70.9</c:v>
                </c:pt>
                <c:pt idx="1">
                  <c:v>70.5</c:v>
                </c:pt>
                <c:pt idx="2">
                  <c:v>70.7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ALT!$I$3:$I$20</c:f>
              <c:numCache>
                <c:formatCode>0.0</c:formatCode>
                <c:ptCount val="18"/>
                <c:pt idx="1">
                  <c:v>70.83</c:v>
                </c:pt>
                <c:pt idx="2">
                  <c:v>70.83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ALT!$J$3:$J$20</c:f>
              <c:numCache>
                <c:formatCode>0.0</c:formatCode>
                <c:ptCount val="18"/>
                <c:pt idx="1">
                  <c:v>68.7368421052632</c:v>
                </c:pt>
                <c:pt idx="2">
                  <c:v>68.8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ALT!$K$3:$K$20</c:f>
              <c:numCache>
                <c:formatCode>0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ALT!$L$3:$L$20</c:f>
              <c:numCache>
                <c:formatCode>0.0</c:formatCode>
                <c:ptCount val="18"/>
                <c:pt idx="0">
                  <c:v>71.3145478335478</c:v>
                </c:pt>
                <c:pt idx="1">
                  <c:v>70.5508230401106</c:v>
                </c:pt>
                <c:pt idx="2">
                  <c:v>70.6865206007443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ALT!$M$3:$M$20</c:f>
              <c:numCache>
                <c:formatCode>0.0</c:formatCode>
                <c:ptCount val="18"/>
                <c:pt idx="0">
                  <c:v>2.8</c:v>
                </c:pt>
                <c:pt idx="1">
                  <c:v>3.16915789473681</c:v>
                </c:pt>
                <c:pt idx="2">
                  <c:v>3.426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ALT!$N$3:$N$20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ALT!$O$3:$O$20</c:f>
              <c:numCache>
                <c:formatCode>General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5920"/>
        <c:axId val="127027456"/>
      </c:lineChart>
      <c:catAx>
        <c:axId val="127025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027456"/>
        <c:crosses val="autoZero"/>
        <c:auto val="0"/>
        <c:lblAlgn val="ctr"/>
        <c:lblOffset val="100"/>
        <c:tickLblSkip val="1"/>
        <c:noMultiLvlLbl val="0"/>
      </c:catAx>
      <c:valAx>
        <c:axId val="127027456"/>
        <c:scaling>
          <c:orientation val="minMax"/>
          <c:max val="79"/>
          <c:min val="6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02592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43209567"/>
          <c:y val="0.113333789798014"/>
          <c:w val="0.158792762369672"/>
          <c:h val="0.8678219710186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6627964758581"/>
          <c:y val="0.0850341901386116"/>
          <c:w val="0.693543655595498"/>
          <c:h val="0.734695402797603"/>
        </c:manualLayout>
      </c:layout>
      <c:lineChart>
        <c:grouping val="standard"/>
        <c:varyColors val="0"/>
        <c:ser>
          <c:idx val="0"/>
          <c:order val="0"/>
          <c:tx>
            <c:strRef>
              <c:f>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K!$B$3:$B$20</c:f>
              <c:numCache>
                <c:formatCode>0.00</c:formatCode>
                <c:ptCount val="18"/>
                <c:pt idx="0">
                  <c:v>5.47277777777778</c:v>
                </c:pt>
                <c:pt idx="1">
                  <c:v>5.4752380952381</c:v>
                </c:pt>
                <c:pt idx="2">
                  <c:v>5.47272727272727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K!$C$3:$C$20</c:f>
              <c:numCache>
                <c:formatCode>0.00</c:formatCode>
                <c:ptCount val="18"/>
                <c:pt idx="0">
                  <c:v>5.51202702702702</c:v>
                </c:pt>
                <c:pt idx="1">
                  <c:v>5.51836956521739</c:v>
                </c:pt>
                <c:pt idx="2">
                  <c:v>5.51260869565217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K!$D$3:$D$20</c:f>
              <c:numCache>
                <c:formatCode>0.00</c:formatCode>
                <c:ptCount val="18"/>
                <c:pt idx="0">
                  <c:v>5.48875</c:v>
                </c:pt>
                <c:pt idx="1">
                  <c:v>5.48333333333333</c:v>
                </c:pt>
                <c:pt idx="2">
                  <c:v>5.48761904761905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K!$E$3:$E$20</c:f>
              <c:numCache>
                <c:formatCode>0.00</c:formatCode>
                <c:ptCount val="18"/>
                <c:pt idx="0">
                  <c:v>5.495</c:v>
                </c:pt>
                <c:pt idx="1">
                  <c:v>5.486</c:v>
                </c:pt>
                <c:pt idx="2">
                  <c:v>5.505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K!$F$3:$F$20</c:f>
              <c:numCache>
                <c:formatCode>0.00</c:formatCode>
                <c:ptCount val="18"/>
                <c:pt idx="0">
                  <c:v>5.522</c:v>
                </c:pt>
                <c:pt idx="1">
                  <c:v>5.51858333333333</c:v>
                </c:pt>
                <c:pt idx="2">
                  <c:v>5.50991666666667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K!$G$3:$G$20</c:f>
              <c:numCache>
                <c:formatCode>0.00</c:formatCode>
                <c:ptCount val="18"/>
                <c:pt idx="0">
                  <c:v>5.529</c:v>
                </c:pt>
                <c:pt idx="1">
                  <c:v>5.526</c:v>
                </c:pt>
                <c:pt idx="2">
                  <c:v>5.511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K!$H$3:$H$20</c:f>
              <c:numCache>
                <c:formatCode>0.00</c:formatCode>
                <c:ptCount val="18"/>
                <c:pt idx="0">
                  <c:v>5.5</c:v>
                </c:pt>
                <c:pt idx="1">
                  <c:v>5.51</c:v>
                </c:pt>
                <c:pt idx="2">
                  <c:v>5.5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K!$I$3:$I$20</c:f>
              <c:numCache>
                <c:formatCode>0.00</c:formatCode>
                <c:ptCount val="18"/>
                <c:pt idx="1">
                  <c:v>5.49</c:v>
                </c:pt>
                <c:pt idx="2">
                  <c:v>5.5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K!$J$3:$J$20</c:f>
              <c:numCache>
                <c:formatCode>0.00</c:formatCode>
                <c:ptCount val="18"/>
                <c:pt idx="1">
                  <c:v>5.4421052631579</c:v>
                </c:pt>
                <c:pt idx="2">
                  <c:v>5.42666666666667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K!$K$3:$K$20</c:f>
              <c:numCache>
                <c:formatCode>0.0</c:formatCode>
                <c:ptCount val="18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K!$L$3:$L$20</c:f>
              <c:numCache>
                <c:formatCode>0.00</c:formatCode>
                <c:ptCount val="18"/>
                <c:pt idx="0">
                  <c:v>5.50279354354354</c:v>
                </c:pt>
                <c:pt idx="1">
                  <c:v>5.4944032878089</c:v>
                </c:pt>
                <c:pt idx="2">
                  <c:v>5.49172648325909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K!$M$3:$M$20</c:f>
              <c:numCache>
                <c:formatCode>0.00</c:formatCode>
                <c:ptCount val="18"/>
                <c:pt idx="0">
                  <c:v>0.0562222222222202</c:v>
                </c:pt>
                <c:pt idx="1">
                  <c:v>0.0838947368421001</c:v>
                </c:pt>
                <c:pt idx="2">
                  <c:v>0.0859420289854995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K!$N$3:$N$20</c:f>
              <c:numCache>
                <c:formatCode>General</c:formatCode>
                <c:ptCount val="18"/>
                <c:pt idx="0">
                  <c:v>5.3</c:v>
                </c:pt>
                <c:pt idx="1">
                  <c:v>5.3</c:v>
                </c:pt>
                <c:pt idx="2">
                  <c:v>5.3</c:v>
                </c:pt>
                <c:pt idx="3">
                  <c:v>5.3</c:v>
                </c:pt>
                <c:pt idx="4">
                  <c:v>5.3</c:v>
                </c:pt>
                <c:pt idx="5">
                  <c:v>5.3</c:v>
                </c:pt>
                <c:pt idx="6">
                  <c:v>5.3</c:v>
                </c:pt>
                <c:pt idx="7">
                  <c:v>5.3</c:v>
                </c:pt>
                <c:pt idx="8">
                  <c:v>5.3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5.3</c:v>
                </c:pt>
                <c:pt idx="13">
                  <c:v>5.3</c:v>
                </c:pt>
                <c:pt idx="14">
                  <c:v>5.3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K!$O$3:$O$20</c:f>
              <c:numCache>
                <c:formatCode>General</c:formatCode>
                <c:ptCount val="18"/>
                <c:pt idx="0">
                  <c:v>5.7</c:v>
                </c:pt>
                <c:pt idx="1">
                  <c:v>5.7</c:v>
                </c:pt>
                <c:pt idx="2">
                  <c:v>5.7</c:v>
                </c:pt>
                <c:pt idx="3">
                  <c:v>5.7</c:v>
                </c:pt>
                <c:pt idx="4">
                  <c:v>5.7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5.7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5.7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5.7</c:v>
                </c:pt>
                <c:pt idx="17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41216"/>
        <c:axId val="207243136"/>
      </c:lineChart>
      <c:catAx>
        <c:axId val="207241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243136"/>
        <c:crosses val="autoZero"/>
        <c:auto val="0"/>
        <c:lblAlgn val="ctr"/>
        <c:lblOffset val="100"/>
        <c:tickLblSkip val="1"/>
        <c:noMultiLvlLbl val="0"/>
      </c:catAx>
      <c:valAx>
        <c:axId val="207243136"/>
        <c:scaling>
          <c:orientation val="minMax"/>
          <c:max val="5.9"/>
          <c:min val="5.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241216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57260898"/>
          <c:y val="0.119795656463812"/>
          <c:w val="0.16141760057771"/>
          <c:h val="0.86040562785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3231810490694"/>
          <c:y val="0.0790497081175651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rGT!$B$2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rGT!$B$3:$B$20</c:f>
              <c:numCache>
                <c:formatCode>0.0</c:formatCode>
                <c:ptCount val="18"/>
                <c:pt idx="0">
                  <c:v>76.2222222222222</c:v>
                </c:pt>
                <c:pt idx="1">
                  <c:v>75.9523809523809</c:v>
                </c:pt>
                <c:pt idx="2">
                  <c:v>75.7727272727273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rGT!$C$2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rGT!$C$3:$C$20</c:f>
              <c:numCache>
                <c:formatCode>0.0</c:formatCode>
                <c:ptCount val="18"/>
                <c:pt idx="0">
                  <c:v>76.1346666666667</c:v>
                </c:pt>
                <c:pt idx="1">
                  <c:v>75.6155844155845</c:v>
                </c:pt>
                <c:pt idx="2">
                  <c:v>76.0876404494382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rGT!$D$2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rGT!$D$3:$D$20</c:f>
              <c:numCache>
                <c:formatCode>0.0</c:formatCode>
                <c:ptCount val="18"/>
                <c:pt idx="0">
                  <c:v>75.2666666666667</c:v>
                </c:pt>
                <c:pt idx="1">
                  <c:v>76.2</c:v>
                </c:pt>
                <c:pt idx="2">
                  <c:v>75.6818181818182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rGT!$E$2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rGT!$E$3:$E$20</c:f>
              <c:numCache>
                <c:formatCode>0.0</c:formatCode>
                <c:ptCount val="18"/>
                <c:pt idx="0">
                  <c:v>75.3</c:v>
                </c:pt>
                <c:pt idx="1">
                  <c:v>75.525</c:v>
                </c:pt>
                <c:pt idx="2">
                  <c:v>75.645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rGT!$F$2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rGT!$F$3:$F$20</c:f>
              <c:numCache>
                <c:formatCode>0.0</c:formatCode>
                <c:ptCount val="18"/>
                <c:pt idx="0">
                  <c:v>74.65</c:v>
                </c:pt>
                <c:pt idx="1">
                  <c:v>75.0375</c:v>
                </c:pt>
                <c:pt idx="2">
                  <c:v>75.2541666666667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rGT!$G$2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rGT!$G$3:$G$20</c:f>
              <c:numCache>
                <c:formatCode>0.0</c:formatCode>
                <c:ptCount val="18"/>
                <c:pt idx="0">
                  <c:v>76.826</c:v>
                </c:pt>
                <c:pt idx="1">
                  <c:v>76.654</c:v>
                </c:pt>
                <c:pt idx="2">
                  <c:v>76.343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rGT!$H$2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rGT!$H$3:$H$20</c:f>
              <c:numCache>
                <c:formatCode>0.0</c:formatCode>
                <c:ptCount val="18"/>
                <c:pt idx="0">
                  <c:v>75.4</c:v>
                </c:pt>
                <c:pt idx="1">
                  <c:v>75.2</c:v>
                </c:pt>
                <c:pt idx="2">
                  <c:v>75.2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rGT!$I$2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rGT!$I$3:$I$20</c:f>
              <c:numCache>
                <c:formatCode>0.0</c:formatCode>
                <c:ptCount val="18"/>
                <c:pt idx="1">
                  <c:v>75.63</c:v>
                </c:pt>
                <c:pt idx="2">
                  <c:v>75.7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rGT!$J$2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rGT!$J$3:$J$20</c:f>
              <c:numCache>
                <c:formatCode>0.0</c:formatCode>
                <c:ptCount val="18"/>
                <c:pt idx="1">
                  <c:v>74.4444444444444</c:v>
                </c:pt>
                <c:pt idx="2">
                  <c:v>74.6666666666667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rGT!$K$2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rGT!$K$3:$K$20</c:f>
              <c:numCache>
                <c:formatCode>0</c:formatCode>
                <c:ptCount val="1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rGT!$L$2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rGT!$L$3:$L$20</c:f>
              <c:numCache>
                <c:formatCode>0.0</c:formatCode>
                <c:ptCount val="18"/>
                <c:pt idx="0">
                  <c:v>75.6856507936508</c:v>
                </c:pt>
                <c:pt idx="1">
                  <c:v>75.58432331249</c:v>
                </c:pt>
                <c:pt idx="2">
                  <c:v>75.5945576930353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rGT!$M$2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rGT!$M$3:$M$20</c:f>
              <c:numCache>
                <c:formatCode>0.0</c:formatCode>
                <c:ptCount val="18"/>
                <c:pt idx="0">
                  <c:v>2.17599999999999</c:v>
                </c:pt>
                <c:pt idx="1">
                  <c:v>2.2095555555556</c:v>
                </c:pt>
                <c:pt idx="2">
                  <c:v>1.6763333333333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rGT!$N$2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rGT!$N$3:$N$20</c:f>
              <c:numCache>
                <c:formatCode>General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rGT!$O$2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rGT!$A$3:$A$20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rGT!$O$3:$O$20</c:f>
              <c:numCache>
                <c:formatCode>General</c:formatCode>
                <c:ptCount val="18"/>
                <c:pt idx="0">
                  <c:v>79</c:v>
                </c:pt>
                <c:pt idx="1">
                  <c:v>79</c:v>
                </c:pt>
                <c:pt idx="2">
                  <c:v>79</c:v>
                </c:pt>
                <c:pt idx="3">
                  <c:v>79</c:v>
                </c:pt>
                <c:pt idx="4">
                  <c:v>79</c:v>
                </c:pt>
                <c:pt idx="5">
                  <c:v>79</c:v>
                </c:pt>
                <c:pt idx="6">
                  <c:v>79</c:v>
                </c:pt>
                <c:pt idx="7">
                  <c:v>79</c:v>
                </c:pt>
                <c:pt idx="8">
                  <c:v>79</c:v>
                </c:pt>
                <c:pt idx="9">
                  <c:v>79</c:v>
                </c:pt>
                <c:pt idx="10">
                  <c:v>79</c:v>
                </c:pt>
                <c:pt idx="11">
                  <c:v>79</c:v>
                </c:pt>
                <c:pt idx="12">
                  <c:v>79</c:v>
                </c:pt>
                <c:pt idx="13">
                  <c:v>79</c:v>
                </c:pt>
                <c:pt idx="14">
                  <c:v>79</c:v>
                </c:pt>
                <c:pt idx="15">
                  <c:v>79</c:v>
                </c:pt>
                <c:pt idx="16">
                  <c:v>79</c:v>
                </c:pt>
                <c:pt idx="17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48640"/>
        <c:axId val="127254912"/>
      </c:lineChart>
      <c:catAx>
        <c:axId val="12724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254912"/>
        <c:crosses val="autoZero"/>
        <c:auto val="0"/>
        <c:lblAlgn val="ctr"/>
        <c:lblOffset val="100"/>
        <c:tickLblSkip val="1"/>
        <c:noMultiLvlLbl val="0"/>
      </c:catAx>
      <c:valAx>
        <c:axId val="127254912"/>
        <c:scaling>
          <c:orientation val="minMax"/>
          <c:max val="83"/>
          <c:min val="6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248640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61544188"/>
          <c:y val="0.127123329237025"/>
          <c:w val="0.16162942773179"/>
          <c:h val="0.860911807989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9069829075838"/>
          <c:y val="0.0866626865172105"/>
          <c:w val="0.732875053833437"/>
          <c:h val="0.764859489520032"/>
        </c:manualLayout>
      </c:layout>
      <c:lineChart>
        <c:grouping val="standard"/>
        <c:varyColors val="0"/>
        <c:ser>
          <c:idx val="0"/>
          <c:order val="0"/>
          <c:tx>
            <c:strRef>
              <c:f>ALP!$B$2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ALP!$B$3:$B$20</c:f>
              <c:numCache>
                <c:formatCode>0.0</c:formatCode>
                <c:ptCount val="18"/>
                <c:pt idx="0">
                  <c:v>91.3333333333333</c:v>
                </c:pt>
                <c:pt idx="1">
                  <c:v>92.4285714285714</c:v>
                </c:pt>
                <c:pt idx="2">
                  <c:v>91.2727272727273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ALP!$C$3:$C$20</c:f>
              <c:numCache>
                <c:formatCode>0.0</c:formatCode>
                <c:ptCount val="18"/>
                <c:pt idx="0">
                  <c:v>92.222972972973</c:v>
                </c:pt>
                <c:pt idx="1">
                  <c:v>93.5060975609756</c:v>
                </c:pt>
                <c:pt idx="2">
                  <c:v>93.7670212765957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ALP!$D$3:$D$20</c:f>
              <c:numCache>
                <c:formatCode>0.0</c:formatCode>
                <c:ptCount val="18"/>
                <c:pt idx="0">
                  <c:v>91.0769230769231</c:v>
                </c:pt>
                <c:pt idx="1">
                  <c:v>91.4117647058823</c:v>
                </c:pt>
                <c:pt idx="2">
                  <c:v>91.85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ALP!$E$2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ALP!$E$3:$E$20</c:f>
              <c:numCache>
                <c:formatCode>0.0</c:formatCode>
                <c:ptCount val="18"/>
                <c:pt idx="0">
                  <c:v>89.928</c:v>
                </c:pt>
                <c:pt idx="1">
                  <c:v>91.05</c:v>
                </c:pt>
                <c:pt idx="2">
                  <c:v>89.355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ALP!$F$2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ALP!$F$3:$F$20</c:f>
              <c:numCache>
                <c:formatCode>0.0</c:formatCode>
                <c:ptCount val="18"/>
                <c:pt idx="0">
                  <c:v>91.75</c:v>
                </c:pt>
                <c:pt idx="1">
                  <c:v>91.0083333333333</c:v>
                </c:pt>
                <c:pt idx="2">
                  <c:v>90.7416666666667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ALP!$G$2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ALP!$G$3:$G$20</c:f>
              <c:numCache>
                <c:formatCode>0.0</c:formatCode>
                <c:ptCount val="18"/>
                <c:pt idx="0">
                  <c:v>92.2</c:v>
                </c:pt>
                <c:pt idx="1">
                  <c:v>91.704</c:v>
                </c:pt>
                <c:pt idx="2">
                  <c:v>91.356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ALP!$H$2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ALP!$H$3:$H$20</c:f>
              <c:numCache>
                <c:formatCode>0.0</c:formatCode>
                <c:ptCount val="18"/>
                <c:pt idx="0">
                  <c:v>95</c:v>
                </c:pt>
                <c:pt idx="1">
                  <c:v>94.5</c:v>
                </c:pt>
                <c:pt idx="2">
                  <c:v>94.5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ALP!$I$2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ALP!$I$3:$I$20</c:f>
              <c:numCache>
                <c:formatCode>0.0</c:formatCode>
                <c:ptCount val="18"/>
                <c:pt idx="1">
                  <c:v>94.03</c:v>
                </c:pt>
                <c:pt idx="2">
                  <c:v>94.09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ALP!$J$2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ALP!$J$3:$J$20</c:f>
              <c:numCache>
                <c:formatCode>0.0</c:formatCode>
                <c:ptCount val="18"/>
                <c:pt idx="1">
                  <c:v>92.6842105263158</c:v>
                </c:pt>
                <c:pt idx="2">
                  <c:v>93.4666666666667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ALP!$K$2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ALP!$K$3:$K$20</c:f>
              <c:numCache>
                <c:formatCode>General</c:formatCode>
                <c:ptCount val="18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93</c:v>
                </c:pt>
                <c:pt idx="4">
                  <c:v>93</c:v>
                </c:pt>
                <c:pt idx="5">
                  <c:v>93</c:v>
                </c:pt>
                <c:pt idx="6">
                  <c:v>93</c:v>
                </c:pt>
                <c:pt idx="7">
                  <c:v>93</c:v>
                </c:pt>
                <c:pt idx="8">
                  <c:v>93</c:v>
                </c:pt>
                <c:pt idx="9">
                  <c:v>93</c:v>
                </c:pt>
                <c:pt idx="10">
                  <c:v>93</c:v>
                </c:pt>
                <c:pt idx="11">
                  <c:v>93</c:v>
                </c:pt>
                <c:pt idx="12">
                  <c:v>93</c:v>
                </c:pt>
                <c:pt idx="13">
                  <c:v>93</c:v>
                </c:pt>
                <c:pt idx="14">
                  <c:v>93</c:v>
                </c:pt>
                <c:pt idx="15">
                  <c:v>93</c:v>
                </c:pt>
                <c:pt idx="16">
                  <c:v>93</c:v>
                </c:pt>
                <c:pt idx="17">
                  <c:v>93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ALP!$L$2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ALP!$L$3:$L$20</c:f>
              <c:numCache>
                <c:formatCode>0.0</c:formatCode>
                <c:ptCount val="18"/>
                <c:pt idx="0">
                  <c:v>91.9301756261756</c:v>
                </c:pt>
                <c:pt idx="1">
                  <c:v>92.4803308394532</c:v>
                </c:pt>
                <c:pt idx="2">
                  <c:v>92.2665646536285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ALP!$M$2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ALP!$M$3:$M$20</c:f>
              <c:numCache>
                <c:formatCode>0.0</c:formatCode>
                <c:ptCount val="18"/>
                <c:pt idx="0">
                  <c:v>5.072</c:v>
                </c:pt>
                <c:pt idx="1">
                  <c:v>3.4916666666667</c:v>
                </c:pt>
                <c:pt idx="2">
                  <c:v>5.145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ALP!$N$2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ALP!$N$3:$N$20</c:f>
              <c:numCache>
                <c:formatCode>General</c:formatCode>
                <c:ptCount val="18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88</c:v>
                </c:pt>
                <c:pt idx="9">
                  <c:v>88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88</c:v>
                </c:pt>
                <c:pt idx="16">
                  <c:v>88</c:v>
                </c:pt>
                <c:pt idx="17">
                  <c:v>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ALP!$O$2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ALP!$A$3:$A$20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ALP!$O$3:$O$20</c:f>
              <c:numCache>
                <c:formatCode>General</c:formatCode>
                <c:ptCount val="18"/>
                <c:pt idx="0">
                  <c:v>98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98</c:v>
                </c:pt>
                <c:pt idx="15">
                  <c:v>98</c:v>
                </c:pt>
                <c:pt idx="16">
                  <c:v>98</c:v>
                </c:pt>
                <c:pt idx="17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2720"/>
        <c:axId val="126704640"/>
      </c:lineChart>
      <c:catAx>
        <c:axId val="12670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704640"/>
        <c:crosses val="autoZero"/>
        <c:auto val="0"/>
        <c:lblAlgn val="ctr"/>
        <c:lblOffset val="100"/>
        <c:tickLblSkip val="1"/>
        <c:noMultiLvlLbl val="0"/>
      </c:catAx>
      <c:valAx>
        <c:axId val="126704640"/>
        <c:scaling>
          <c:orientation val="minMax"/>
          <c:max val="103"/>
          <c:min val="8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702720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9842936299644"/>
          <c:y val="0.116480009368543"/>
          <c:w val="0.1583769806552"/>
          <c:h val="0.8835199906314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40447834454758"/>
          <c:y val="0.0891938250428852"/>
          <c:w val="0.731452255923906"/>
          <c:h val="0.76843910806175"/>
        </c:manualLayout>
      </c:layout>
      <c:lineChart>
        <c:grouping val="standard"/>
        <c:varyColors val="0"/>
        <c:ser>
          <c:idx val="0"/>
          <c:order val="0"/>
          <c:tx>
            <c:strRef>
              <c:f>LD!$B$2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LD!$B$3:$B$20</c:f>
              <c:numCache>
                <c:formatCode>0.0</c:formatCode>
                <c:ptCount val="18"/>
                <c:pt idx="0">
                  <c:v>275.888888888889</c:v>
                </c:pt>
                <c:pt idx="1">
                  <c:v>275.904761904762</c:v>
                </c:pt>
                <c:pt idx="2">
                  <c:v>277.454545454545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LD!$C$2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LD!$C$3:$C$20</c:f>
              <c:numCache>
                <c:formatCode>0.0</c:formatCode>
                <c:ptCount val="18"/>
                <c:pt idx="0">
                  <c:v>281.632558139535</c:v>
                </c:pt>
                <c:pt idx="1">
                  <c:v>281.209459459459</c:v>
                </c:pt>
                <c:pt idx="2">
                  <c:v>281.735632183908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LD!$D$2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LD!$D$3:$D$20</c:f>
              <c:numCache>
                <c:formatCode>0.0</c:formatCode>
                <c:ptCount val="18"/>
                <c:pt idx="0">
                  <c:v>278.833333333333</c:v>
                </c:pt>
                <c:pt idx="1">
                  <c:v>277.8125</c:v>
                </c:pt>
                <c:pt idx="2">
                  <c:v>280.047619047619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LD!$E$2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LD!$E$3:$E$20</c:f>
              <c:numCache>
                <c:formatCode>0.0</c:formatCode>
                <c:ptCount val="18"/>
                <c:pt idx="0">
                  <c:v>275.317</c:v>
                </c:pt>
                <c:pt idx="1">
                  <c:v>275.386</c:v>
                </c:pt>
                <c:pt idx="2">
                  <c:v>274.694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LD!$F$2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LD!$F$3:$F$20</c:f>
              <c:numCache>
                <c:formatCode>0.0</c:formatCode>
                <c:ptCount val="18"/>
                <c:pt idx="0">
                  <c:v>277.42</c:v>
                </c:pt>
                <c:pt idx="1">
                  <c:v>278.166666666667</c:v>
                </c:pt>
                <c:pt idx="2">
                  <c:v>277.325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LD!$G$2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LD!$G$3:$G$20</c:f>
              <c:numCache>
                <c:formatCode>0.0</c:formatCode>
                <c:ptCount val="18"/>
                <c:pt idx="0">
                  <c:v>279.2</c:v>
                </c:pt>
                <c:pt idx="1">
                  <c:v>278.578</c:v>
                </c:pt>
                <c:pt idx="2">
                  <c:v>277.144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LD!$H$2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LD!$H$3:$H$20</c:f>
              <c:numCache>
                <c:formatCode>0.0</c:formatCode>
                <c:ptCount val="18"/>
                <c:pt idx="0">
                  <c:v>279.8</c:v>
                </c:pt>
                <c:pt idx="1">
                  <c:v>279.1</c:v>
                </c:pt>
                <c:pt idx="2">
                  <c:v>279.1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LD!$I$2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LD!$I$3:$I$20</c:f>
              <c:numCache>
                <c:formatCode>0.0</c:formatCode>
                <c:ptCount val="18"/>
                <c:pt idx="1">
                  <c:v>281.03</c:v>
                </c:pt>
                <c:pt idx="2">
                  <c:v>280.8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LD!$J$2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LD!$J$3:$J$20</c:f>
              <c:numCache>
                <c:formatCode>0.0</c:formatCode>
                <c:ptCount val="18"/>
                <c:pt idx="1">
                  <c:v>274.684210526316</c:v>
                </c:pt>
                <c:pt idx="2">
                  <c:v>274.933333333333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LD!$K$2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LD!$K$3:$K$20</c:f>
              <c:numCache>
                <c:formatCode>0</c:formatCode>
                <c:ptCount val="18"/>
                <c:pt idx="0">
                  <c:v>278</c:v>
                </c:pt>
                <c:pt idx="1">
                  <c:v>278</c:v>
                </c:pt>
                <c:pt idx="2">
                  <c:v>278</c:v>
                </c:pt>
                <c:pt idx="3">
                  <c:v>278</c:v>
                </c:pt>
                <c:pt idx="4">
                  <c:v>278</c:v>
                </c:pt>
                <c:pt idx="5">
                  <c:v>278</c:v>
                </c:pt>
                <c:pt idx="6">
                  <c:v>278</c:v>
                </c:pt>
                <c:pt idx="7">
                  <c:v>278</c:v>
                </c:pt>
                <c:pt idx="8">
                  <c:v>278</c:v>
                </c:pt>
                <c:pt idx="9">
                  <c:v>278</c:v>
                </c:pt>
                <c:pt idx="10">
                  <c:v>278</c:v>
                </c:pt>
                <c:pt idx="11">
                  <c:v>278</c:v>
                </c:pt>
                <c:pt idx="12">
                  <c:v>278</c:v>
                </c:pt>
                <c:pt idx="13">
                  <c:v>278</c:v>
                </c:pt>
                <c:pt idx="14">
                  <c:v>278</c:v>
                </c:pt>
                <c:pt idx="15">
                  <c:v>278</c:v>
                </c:pt>
                <c:pt idx="16">
                  <c:v>278</c:v>
                </c:pt>
                <c:pt idx="17">
                  <c:v>278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LD!$L$2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LD!$L$3:$L$20</c:f>
              <c:numCache>
                <c:formatCode>0.0</c:formatCode>
                <c:ptCount val="18"/>
                <c:pt idx="0">
                  <c:v>278.298825765965</c:v>
                </c:pt>
                <c:pt idx="1">
                  <c:v>277.985733173023</c:v>
                </c:pt>
                <c:pt idx="2">
                  <c:v>278.137125557712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LD!$M$2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LD!$M$3:$M$20</c:f>
              <c:numCache>
                <c:formatCode>0.0</c:formatCode>
                <c:ptCount val="18"/>
                <c:pt idx="0">
                  <c:v>6.31555813953497</c:v>
                </c:pt>
                <c:pt idx="1">
                  <c:v>6.52524893314302</c:v>
                </c:pt>
                <c:pt idx="2">
                  <c:v>7.04163218390801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LD!$N$2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LD!$N$3:$N$20</c:f>
              <c:numCache>
                <c:formatCode>General</c:formatCode>
                <c:ptCount val="18"/>
                <c:pt idx="0">
                  <c:v>264</c:v>
                </c:pt>
                <c:pt idx="1">
                  <c:v>264</c:v>
                </c:pt>
                <c:pt idx="2">
                  <c:v>264</c:v>
                </c:pt>
                <c:pt idx="3">
                  <c:v>264</c:v>
                </c:pt>
                <c:pt idx="4">
                  <c:v>264</c:v>
                </c:pt>
                <c:pt idx="5">
                  <c:v>264</c:v>
                </c:pt>
                <c:pt idx="6">
                  <c:v>264</c:v>
                </c:pt>
                <c:pt idx="7">
                  <c:v>264</c:v>
                </c:pt>
                <c:pt idx="8">
                  <c:v>264</c:v>
                </c:pt>
                <c:pt idx="9">
                  <c:v>264</c:v>
                </c:pt>
                <c:pt idx="10">
                  <c:v>264</c:v>
                </c:pt>
                <c:pt idx="11">
                  <c:v>264</c:v>
                </c:pt>
                <c:pt idx="12">
                  <c:v>264</c:v>
                </c:pt>
                <c:pt idx="13">
                  <c:v>264</c:v>
                </c:pt>
                <c:pt idx="14">
                  <c:v>264</c:v>
                </c:pt>
                <c:pt idx="15">
                  <c:v>264</c:v>
                </c:pt>
                <c:pt idx="16">
                  <c:v>264</c:v>
                </c:pt>
                <c:pt idx="17">
                  <c:v>264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LD!$O$2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LD!$O$3:$O$20</c:f>
              <c:numCache>
                <c:formatCode>General</c:formatCode>
                <c:ptCount val="18"/>
                <c:pt idx="0">
                  <c:v>292</c:v>
                </c:pt>
                <c:pt idx="1">
                  <c:v>292</c:v>
                </c:pt>
                <c:pt idx="2">
                  <c:v>292</c:v>
                </c:pt>
                <c:pt idx="3">
                  <c:v>292</c:v>
                </c:pt>
                <c:pt idx="4">
                  <c:v>292</c:v>
                </c:pt>
                <c:pt idx="5">
                  <c:v>292</c:v>
                </c:pt>
                <c:pt idx="6">
                  <c:v>292</c:v>
                </c:pt>
                <c:pt idx="7">
                  <c:v>292</c:v>
                </c:pt>
                <c:pt idx="8">
                  <c:v>292</c:v>
                </c:pt>
                <c:pt idx="9">
                  <c:v>292</c:v>
                </c:pt>
                <c:pt idx="10">
                  <c:v>292</c:v>
                </c:pt>
                <c:pt idx="11">
                  <c:v>292</c:v>
                </c:pt>
                <c:pt idx="12">
                  <c:v>292</c:v>
                </c:pt>
                <c:pt idx="13">
                  <c:v>292</c:v>
                </c:pt>
                <c:pt idx="14">
                  <c:v>292</c:v>
                </c:pt>
                <c:pt idx="15">
                  <c:v>292</c:v>
                </c:pt>
                <c:pt idx="16">
                  <c:v>292</c:v>
                </c:pt>
                <c:pt idx="17">
                  <c:v>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376"/>
        <c:axId val="127719296"/>
      </c:lineChart>
      <c:catAx>
        <c:axId val="127717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719296"/>
        <c:crosses val="autoZero"/>
        <c:auto val="0"/>
        <c:lblAlgn val="ctr"/>
        <c:lblOffset val="100"/>
        <c:tickLblSkip val="1"/>
        <c:noMultiLvlLbl val="0"/>
      </c:catAx>
      <c:valAx>
        <c:axId val="127719296"/>
        <c:scaling>
          <c:orientation val="minMax"/>
          <c:max val="306"/>
          <c:min val="25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717376"/>
        <c:crosses val="autoZero"/>
        <c:crossBetween val="between"/>
        <c:majorUnit val="1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60320644633"/>
          <c:y val="0.113333797877035"/>
          <c:w val="0.158792650918635"/>
          <c:h val="0.8400027872622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1806393174"/>
          <c:y val="0.0852459016393442"/>
          <c:w val="0.697128381716325"/>
          <c:h val="0.727868852459042"/>
        </c:manualLayout>
      </c:layout>
      <c:lineChart>
        <c:grouping val="standard"/>
        <c:varyColors val="0"/>
        <c:ser>
          <c:idx val="0"/>
          <c:order val="0"/>
          <c:tx>
            <c:strRef>
              <c:f>CPK!$B$2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CPK!$B$3:$B$20</c:f>
              <c:numCache>
                <c:formatCode>0.0</c:formatCode>
                <c:ptCount val="18"/>
                <c:pt idx="0">
                  <c:v>321.666666666667</c:v>
                </c:pt>
                <c:pt idx="1">
                  <c:v>321.285714285714</c:v>
                </c:pt>
                <c:pt idx="2">
                  <c:v>321.318181818182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CPK!$C$2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CPK!$C$3:$C$20</c:f>
              <c:numCache>
                <c:formatCode>0.0</c:formatCode>
                <c:ptCount val="18"/>
                <c:pt idx="0">
                  <c:v>319.432432432432</c:v>
                </c:pt>
                <c:pt idx="1">
                  <c:v>319.575</c:v>
                </c:pt>
                <c:pt idx="2">
                  <c:v>319.375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CPK!$D$2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CPK!$D$3:$D$20</c:f>
              <c:numCache>
                <c:formatCode>0.0</c:formatCode>
                <c:ptCount val="18"/>
                <c:pt idx="0">
                  <c:v>325.846153846154</c:v>
                </c:pt>
                <c:pt idx="1">
                  <c:v>320.25</c:v>
                </c:pt>
                <c:pt idx="2">
                  <c:v>319.380952380952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CPK!$E$2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CPK!$E$3:$E$20</c:f>
              <c:numCache>
                <c:formatCode>0.0</c:formatCode>
                <c:ptCount val="18"/>
                <c:pt idx="0">
                  <c:v>320.867</c:v>
                </c:pt>
                <c:pt idx="1">
                  <c:v>323.311</c:v>
                </c:pt>
                <c:pt idx="2">
                  <c:v>322.452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CPK!$F$2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CPK!$F$3:$F$20</c:f>
              <c:numCache>
                <c:formatCode>0.0</c:formatCode>
                <c:ptCount val="18"/>
                <c:pt idx="0">
                  <c:v>320.2</c:v>
                </c:pt>
                <c:pt idx="1">
                  <c:v>319.670833333333</c:v>
                </c:pt>
                <c:pt idx="2">
                  <c:v>319.041666666667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CPK!$G$2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CPK!$G$3:$G$20</c:f>
              <c:numCache>
                <c:formatCode>0.0</c:formatCode>
                <c:ptCount val="18"/>
                <c:pt idx="0">
                  <c:v>320.325</c:v>
                </c:pt>
                <c:pt idx="1">
                  <c:v>319.954</c:v>
                </c:pt>
                <c:pt idx="2">
                  <c:v>317.587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CPK!$H$2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CPK!$H$3:$H$20</c:f>
              <c:numCache>
                <c:formatCode>0.0</c:formatCode>
                <c:ptCount val="18"/>
                <c:pt idx="0">
                  <c:v>320.6</c:v>
                </c:pt>
                <c:pt idx="1">
                  <c:v>320.8</c:v>
                </c:pt>
                <c:pt idx="2">
                  <c:v>320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CPK!$I$2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CPK!$I$3:$I$20</c:f>
              <c:numCache>
                <c:formatCode>0.0</c:formatCode>
                <c:ptCount val="18"/>
                <c:pt idx="1">
                  <c:v>320.65</c:v>
                </c:pt>
                <c:pt idx="2">
                  <c:v>319.15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CPK!$J$2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CPK!$J$3:$J$20</c:f>
              <c:numCache>
                <c:formatCode>0.0</c:formatCode>
                <c:ptCount val="18"/>
                <c:pt idx="1">
                  <c:v>315.473684210526</c:v>
                </c:pt>
                <c:pt idx="2">
                  <c:v>314.733333333333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CPK!$K$2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CPK!$K$3:$K$20</c:f>
              <c:numCache>
                <c:formatCode>0</c:formatCode>
                <c:ptCount val="18"/>
                <c:pt idx="0">
                  <c:v>322</c:v>
                </c:pt>
                <c:pt idx="1">
                  <c:v>322</c:v>
                </c:pt>
                <c:pt idx="2">
                  <c:v>322</c:v>
                </c:pt>
                <c:pt idx="3">
                  <c:v>322</c:v>
                </c:pt>
                <c:pt idx="4">
                  <c:v>322</c:v>
                </c:pt>
                <c:pt idx="5">
                  <c:v>322</c:v>
                </c:pt>
                <c:pt idx="6">
                  <c:v>322</c:v>
                </c:pt>
                <c:pt idx="7">
                  <c:v>322</c:v>
                </c:pt>
                <c:pt idx="8">
                  <c:v>322</c:v>
                </c:pt>
                <c:pt idx="9">
                  <c:v>322</c:v>
                </c:pt>
                <c:pt idx="10">
                  <c:v>322</c:v>
                </c:pt>
                <c:pt idx="11">
                  <c:v>322</c:v>
                </c:pt>
                <c:pt idx="12">
                  <c:v>322</c:v>
                </c:pt>
                <c:pt idx="13">
                  <c:v>322</c:v>
                </c:pt>
                <c:pt idx="14">
                  <c:v>322</c:v>
                </c:pt>
                <c:pt idx="15">
                  <c:v>322</c:v>
                </c:pt>
                <c:pt idx="16">
                  <c:v>322</c:v>
                </c:pt>
                <c:pt idx="17">
                  <c:v>322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CPK!$L$2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CPK!$L$3:$L$20</c:f>
              <c:numCache>
                <c:formatCode>0.0</c:formatCode>
                <c:ptCount val="18"/>
                <c:pt idx="0">
                  <c:v>321.27675042075</c:v>
                </c:pt>
                <c:pt idx="1">
                  <c:v>320.107803536619</c:v>
                </c:pt>
                <c:pt idx="2">
                  <c:v>319.226459355459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CPK!$M$2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CPK!$M$3:$M$20</c:f>
              <c:numCache>
                <c:formatCode>0.0</c:formatCode>
                <c:ptCount val="18"/>
                <c:pt idx="0">
                  <c:v>6.41372141372199</c:v>
                </c:pt>
                <c:pt idx="1">
                  <c:v>7.83731578947396</c:v>
                </c:pt>
                <c:pt idx="2">
                  <c:v>7.71866666666699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CPK!$N$2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CPK!$N$3:$N$20</c:f>
              <c:numCache>
                <c:formatCode>General</c:formatCode>
                <c:ptCount val="18"/>
                <c:pt idx="0">
                  <c:v>305</c:v>
                </c:pt>
                <c:pt idx="1">
                  <c:v>305</c:v>
                </c:pt>
                <c:pt idx="2">
                  <c:v>305</c:v>
                </c:pt>
                <c:pt idx="3">
                  <c:v>305</c:v>
                </c:pt>
                <c:pt idx="4">
                  <c:v>305</c:v>
                </c:pt>
                <c:pt idx="5">
                  <c:v>305</c:v>
                </c:pt>
                <c:pt idx="6">
                  <c:v>305</c:v>
                </c:pt>
                <c:pt idx="7">
                  <c:v>305</c:v>
                </c:pt>
                <c:pt idx="8">
                  <c:v>305</c:v>
                </c:pt>
                <c:pt idx="9">
                  <c:v>305</c:v>
                </c:pt>
                <c:pt idx="10">
                  <c:v>305</c:v>
                </c:pt>
                <c:pt idx="11">
                  <c:v>305</c:v>
                </c:pt>
                <c:pt idx="12">
                  <c:v>305</c:v>
                </c:pt>
                <c:pt idx="13">
                  <c:v>305</c:v>
                </c:pt>
                <c:pt idx="14">
                  <c:v>305</c:v>
                </c:pt>
                <c:pt idx="15">
                  <c:v>305</c:v>
                </c:pt>
                <c:pt idx="16">
                  <c:v>305</c:v>
                </c:pt>
                <c:pt idx="17">
                  <c:v>305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CPK!$O$2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CPK!$A$3:$A$20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CPK!$O$3:$O$20</c:f>
              <c:numCache>
                <c:formatCode>General</c:formatCode>
                <c:ptCount val="18"/>
                <c:pt idx="0">
                  <c:v>339</c:v>
                </c:pt>
                <c:pt idx="1">
                  <c:v>339</c:v>
                </c:pt>
                <c:pt idx="2">
                  <c:v>339</c:v>
                </c:pt>
                <c:pt idx="3">
                  <c:v>339</c:v>
                </c:pt>
                <c:pt idx="4">
                  <c:v>339</c:v>
                </c:pt>
                <c:pt idx="5">
                  <c:v>339</c:v>
                </c:pt>
                <c:pt idx="6">
                  <c:v>339</c:v>
                </c:pt>
                <c:pt idx="7">
                  <c:v>339</c:v>
                </c:pt>
                <c:pt idx="8">
                  <c:v>339</c:v>
                </c:pt>
                <c:pt idx="9">
                  <c:v>339</c:v>
                </c:pt>
                <c:pt idx="10">
                  <c:v>339</c:v>
                </c:pt>
                <c:pt idx="11">
                  <c:v>339</c:v>
                </c:pt>
                <c:pt idx="12">
                  <c:v>339</c:v>
                </c:pt>
                <c:pt idx="13">
                  <c:v>339</c:v>
                </c:pt>
                <c:pt idx="14">
                  <c:v>339</c:v>
                </c:pt>
                <c:pt idx="15">
                  <c:v>339</c:v>
                </c:pt>
                <c:pt idx="16">
                  <c:v>339</c:v>
                </c:pt>
                <c:pt idx="17">
                  <c:v>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63712"/>
        <c:axId val="127365888"/>
      </c:lineChart>
      <c:catAx>
        <c:axId val="1273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7365888"/>
        <c:crosses val="autoZero"/>
        <c:auto val="0"/>
        <c:lblAlgn val="ctr"/>
        <c:lblOffset val="100"/>
        <c:tickLblSkip val="1"/>
        <c:noMultiLvlLbl val="0"/>
      </c:catAx>
      <c:valAx>
        <c:axId val="127365888"/>
        <c:scaling>
          <c:orientation val="minMax"/>
          <c:max val="356"/>
          <c:min val="28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 panose="020B0600070205080204" charset="-128"/>
              </a:defRPr>
            </a:pPr>
          </a:p>
        </c:txPr>
        <c:crossAx val="127363712"/>
        <c:crosses val="autoZero"/>
        <c:crossBetween val="between"/>
        <c:majorUnit val="17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8538378905169"/>
          <c:y val="0.137704903364352"/>
          <c:w val="0.16057454843461"/>
          <c:h val="0.8327869243617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ＭＳ Ｐゴシック" panose="020B0600070205080204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6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9908925318761"/>
          <c:y val="0.0846740050804448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AMY!$B$2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AMY!$B$3:$B$20</c:f>
              <c:numCache>
                <c:formatCode>0.0</c:formatCode>
                <c:ptCount val="18"/>
                <c:pt idx="0">
                  <c:v>222.555555555556</c:v>
                </c:pt>
                <c:pt idx="1">
                  <c:v>223.190476190476</c:v>
                </c:pt>
                <c:pt idx="2">
                  <c:v>222.818181818182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AMY!$C$2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AMY!$C$3:$C$20</c:f>
              <c:numCache>
                <c:formatCode>0.0</c:formatCode>
                <c:ptCount val="18"/>
                <c:pt idx="0">
                  <c:v>221.805479452055</c:v>
                </c:pt>
                <c:pt idx="1">
                  <c:v>219.787012987013</c:v>
                </c:pt>
                <c:pt idx="2">
                  <c:v>220.455434782609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AMY!$D$2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AMY!$D$3:$D$20</c:f>
              <c:numCache>
                <c:formatCode>0.0</c:formatCode>
                <c:ptCount val="18"/>
                <c:pt idx="0">
                  <c:v>220.944444444444</c:v>
                </c:pt>
                <c:pt idx="1">
                  <c:v>219.375</c:v>
                </c:pt>
                <c:pt idx="2">
                  <c:v>219.095238095238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AMY!$E$2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AMY!$E$3:$E$20</c:f>
              <c:numCache>
                <c:formatCode>0.0</c:formatCode>
                <c:ptCount val="18"/>
                <c:pt idx="0">
                  <c:v>225.467</c:v>
                </c:pt>
                <c:pt idx="1">
                  <c:v>226.178</c:v>
                </c:pt>
                <c:pt idx="2">
                  <c:v>226.871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AMY!$F$2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AMY!$F$3:$F$20</c:f>
              <c:numCache>
                <c:formatCode>0.0</c:formatCode>
                <c:ptCount val="18"/>
                <c:pt idx="0">
                  <c:v>218.575</c:v>
                </c:pt>
                <c:pt idx="1">
                  <c:v>216.733333333333</c:v>
                </c:pt>
                <c:pt idx="2">
                  <c:v>216.508333333333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AMY!$G$2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AMY!$G$3:$G$20</c:f>
              <c:numCache>
                <c:formatCode>0.0</c:formatCode>
                <c:ptCount val="18"/>
                <c:pt idx="0">
                  <c:v>218.11</c:v>
                </c:pt>
                <c:pt idx="1">
                  <c:v>220</c:v>
                </c:pt>
                <c:pt idx="2">
                  <c:v>218.631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AMY!$H$2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AMY!$H$3:$H$20</c:f>
              <c:numCache>
                <c:formatCode>0.0</c:formatCode>
                <c:ptCount val="18"/>
                <c:pt idx="0">
                  <c:v>224.4</c:v>
                </c:pt>
                <c:pt idx="1">
                  <c:v>223.8</c:v>
                </c:pt>
                <c:pt idx="2">
                  <c:v>223.9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AMY!$I$2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AMY!$I$3:$I$20</c:f>
              <c:numCache>
                <c:formatCode>0.0</c:formatCode>
                <c:ptCount val="18"/>
                <c:pt idx="1">
                  <c:v>221.23</c:v>
                </c:pt>
                <c:pt idx="2">
                  <c:v>221.67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AMY!$J$2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AMY!$J$3:$J$20</c:f>
              <c:numCache>
                <c:formatCode>0.0</c:formatCode>
                <c:ptCount val="18"/>
                <c:pt idx="1">
                  <c:v>223.473684210526</c:v>
                </c:pt>
                <c:pt idx="2">
                  <c:v>222.066666666667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AMY!$K$2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AMY!$K$3:$K$20</c:f>
              <c:numCache>
                <c:formatCode>General</c:formatCode>
                <c:ptCount val="18"/>
                <c:pt idx="0">
                  <c:v>223</c:v>
                </c:pt>
                <c:pt idx="1">
                  <c:v>223</c:v>
                </c:pt>
                <c:pt idx="2">
                  <c:v>223</c:v>
                </c:pt>
                <c:pt idx="3">
                  <c:v>223</c:v>
                </c:pt>
                <c:pt idx="4">
                  <c:v>223</c:v>
                </c:pt>
                <c:pt idx="5">
                  <c:v>223</c:v>
                </c:pt>
                <c:pt idx="6">
                  <c:v>223</c:v>
                </c:pt>
                <c:pt idx="7">
                  <c:v>223</c:v>
                </c:pt>
                <c:pt idx="8">
                  <c:v>223</c:v>
                </c:pt>
                <c:pt idx="9">
                  <c:v>223</c:v>
                </c:pt>
                <c:pt idx="10">
                  <c:v>223</c:v>
                </c:pt>
                <c:pt idx="11">
                  <c:v>223</c:v>
                </c:pt>
                <c:pt idx="12">
                  <c:v>223</c:v>
                </c:pt>
                <c:pt idx="13">
                  <c:v>223</c:v>
                </c:pt>
                <c:pt idx="14">
                  <c:v>223</c:v>
                </c:pt>
                <c:pt idx="15">
                  <c:v>223</c:v>
                </c:pt>
                <c:pt idx="16">
                  <c:v>223</c:v>
                </c:pt>
                <c:pt idx="17">
                  <c:v>223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AMY!$L$2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AMY!$L$3:$L$20</c:f>
              <c:numCache>
                <c:formatCode>0.0</c:formatCode>
                <c:ptCount val="18"/>
                <c:pt idx="0">
                  <c:v>221.693925636008</c:v>
                </c:pt>
                <c:pt idx="1">
                  <c:v>221.529722969039</c:v>
                </c:pt>
                <c:pt idx="2">
                  <c:v>221.335094966225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AMY!$M$2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AMY!$M$3:$M$20</c:f>
              <c:numCache>
                <c:formatCode>0.0</c:formatCode>
                <c:ptCount val="18"/>
                <c:pt idx="0">
                  <c:v>7.357</c:v>
                </c:pt>
                <c:pt idx="1">
                  <c:v>9.44466666666699</c:v>
                </c:pt>
                <c:pt idx="2">
                  <c:v>10.362666666667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AMY!$N$2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AMY!$N$3:$N$20</c:f>
              <c:numCache>
                <c:formatCode>General</c:formatCode>
                <c:ptCount val="18"/>
                <c:pt idx="0">
                  <c:v>211</c:v>
                </c:pt>
                <c:pt idx="1">
                  <c:v>211</c:v>
                </c:pt>
                <c:pt idx="2">
                  <c:v>211</c:v>
                </c:pt>
                <c:pt idx="3">
                  <c:v>211</c:v>
                </c:pt>
                <c:pt idx="4">
                  <c:v>211</c:v>
                </c:pt>
                <c:pt idx="5">
                  <c:v>211</c:v>
                </c:pt>
                <c:pt idx="6">
                  <c:v>211</c:v>
                </c:pt>
                <c:pt idx="7">
                  <c:v>211</c:v>
                </c:pt>
                <c:pt idx="8">
                  <c:v>211</c:v>
                </c:pt>
                <c:pt idx="9">
                  <c:v>211</c:v>
                </c:pt>
                <c:pt idx="10">
                  <c:v>211</c:v>
                </c:pt>
                <c:pt idx="11">
                  <c:v>211</c:v>
                </c:pt>
                <c:pt idx="12">
                  <c:v>211</c:v>
                </c:pt>
                <c:pt idx="13">
                  <c:v>211</c:v>
                </c:pt>
                <c:pt idx="14">
                  <c:v>211</c:v>
                </c:pt>
                <c:pt idx="15">
                  <c:v>211</c:v>
                </c:pt>
                <c:pt idx="16">
                  <c:v>211</c:v>
                </c:pt>
                <c:pt idx="17">
                  <c:v>211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AMY!$O$2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AMY!$A$3:$A$20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AMY!$O$3:$O$20</c:f>
              <c:numCache>
                <c:formatCode>General</c:formatCode>
                <c:ptCount val="18"/>
                <c:pt idx="0">
                  <c:v>235</c:v>
                </c:pt>
                <c:pt idx="1">
                  <c:v>235</c:v>
                </c:pt>
                <c:pt idx="2">
                  <c:v>235</c:v>
                </c:pt>
                <c:pt idx="3">
                  <c:v>235</c:v>
                </c:pt>
                <c:pt idx="4">
                  <c:v>235</c:v>
                </c:pt>
                <c:pt idx="5">
                  <c:v>235</c:v>
                </c:pt>
                <c:pt idx="6">
                  <c:v>235</c:v>
                </c:pt>
                <c:pt idx="7">
                  <c:v>235</c:v>
                </c:pt>
                <c:pt idx="8">
                  <c:v>235</c:v>
                </c:pt>
                <c:pt idx="9">
                  <c:v>235</c:v>
                </c:pt>
                <c:pt idx="10">
                  <c:v>235</c:v>
                </c:pt>
                <c:pt idx="11">
                  <c:v>235</c:v>
                </c:pt>
                <c:pt idx="12">
                  <c:v>235</c:v>
                </c:pt>
                <c:pt idx="13">
                  <c:v>235</c:v>
                </c:pt>
                <c:pt idx="14">
                  <c:v>235</c:v>
                </c:pt>
                <c:pt idx="15">
                  <c:v>235</c:v>
                </c:pt>
                <c:pt idx="16">
                  <c:v>235</c:v>
                </c:pt>
                <c:pt idx="17">
                  <c:v>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04096"/>
        <c:axId val="126406016"/>
      </c:lineChart>
      <c:catAx>
        <c:axId val="12640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406016"/>
        <c:crosses val="autoZero"/>
        <c:auto val="0"/>
        <c:lblAlgn val="ctr"/>
        <c:lblOffset val="100"/>
        <c:tickLblSkip val="1"/>
        <c:noMultiLvlLbl val="0"/>
      </c:catAx>
      <c:valAx>
        <c:axId val="126406016"/>
        <c:scaling>
          <c:orientation val="minMax"/>
          <c:max val="247"/>
          <c:min val="1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404096"/>
        <c:crosses val="autoZero"/>
        <c:crossBetween val="between"/>
        <c:majorUnit val="1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49782596"/>
          <c:y val="0.115338765793811"/>
          <c:w val="0.161629391795282"/>
          <c:h val="0.8688652871879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7083196317001"/>
          <c:y val="0.0846740050804449"/>
          <c:w val="0.703715882933246"/>
          <c:h val="0.734970364098222"/>
        </c:manualLayout>
      </c:layout>
      <c:lineChart>
        <c:grouping val="standard"/>
        <c:varyColors val="0"/>
        <c:ser>
          <c:idx val="0"/>
          <c:order val="0"/>
          <c:tx>
            <c:strRef>
              <c:f>CHE!$B$2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CHE!$B$3:$B$20</c:f>
              <c:numCache>
                <c:formatCode>0.0</c:formatCode>
                <c:ptCount val="18"/>
                <c:pt idx="0">
                  <c:v>319.111111111111</c:v>
                </c:pt>
                <c:pt idx="1">
                  <c:v>319.952380952381</c:v>
                </c:pt>
                <c:pt idx="2">
                  <c:v>319.454545454545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CHE!$C$3:$C$20</c:f>
              <c:numCache>
                <c:formatCode>0.0</c:formatCode>
                <c:ptCount val="18"/>
                <c:pt idx="0">
                  <c:v>320.612941176471</c:v>
                </c:pt>
                <c:pt idx="1">
                  <c:v>316.870886075949</c:v>
                </c:pt>
                <c:pt idx="2">
                  <c:v>317.056666666667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CHE!$D$3:$D$20</c:f>
              <c:numCache>
                <c:formatCode>0.0</c:formatCode>
                <c:ptCount val="18"/>
                <c:pt idx="0">
                  <c:v>325.176470588235</c:v>
                </c:pt>
                <c:pt idx="1">
                  <c:v>321.941176470588</c:v>
                </c:pt>
                <c:pt idx="2">
                  <c:v>322.052631578947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CHE!$E$2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CHE!$E$3:$E$20</c:f>
              <c:numCache>
                <c:formatCode>0.0</c:formatCode>
                <c:ptCount val="18"/>
                <c:pt idx="0">
                  <c:v>315.9</c:v>
                </c:pt>
                <c:pt idx="1">
                  <c:v>318.742</c:v>
                </c:pt>
                <c:pt idx="2">
                  <c:v>318.903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CHE!$F$2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CHE!$F$3:$F$20</c:f>
              <c:numCache>
                <c:formatCode>0.0</c:formatCode>
                <c:ptCount val="18"/>
                <c:pt idx="0">
                  <c:v>319.325</c:v>
                </c:pt>
                <c:pt idx="1">
                  <c:v>318.295833333333</c:v>
                </c:pt>
                <c:pt idx="2">
                  <c:v>318.804166666667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CHE!$G$2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CHE!$G$3:$G$20</c:f>
              <c:numCache>
                <c:formatCode>0.0</c:formatCode>
                <c:ptCount val="18"/>
                <c:pt idx="0">
                  <c:v>319.944</c:v>
                </c:pt>
                <c:pt idx="1">
                  <c:v>321.2</c:v>
                </c:pt>
                <c:pt idx="2">
                  <c:v>320.273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CHE!$H$2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CHE!$H$3:$H$20</c:f>
              <c:numCache>
                <c:formatCode>0.0</c:formatCode>
                <c:ptCount val="18"/>
                <c:pt idx="0">
                  <c:v>320</c:v>
                </c:pt>
                <c:pt idx="1">
                  <c:v>319.1</c:v>
                </c:pt>
                <c:pt idx="2">
                  <c:v>319.6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CHE!$I$2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CHE!$I$3:$I$20</c:f>
              <c:numCache>
                <c:formatCode>0.0</c:formatCode>
                <c:ptCount val="18"/>
                <c:pt idx="1">
                  <c:v>319.43</c:v>
                </c:pt>
                <c:pt idx="2">
                  <c:v>320.23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CHE!$J$2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CHE!$J$3:$J$20</c:f>
              <c:numCache>
                <c:formatCode>0.0</c:formatCode>
                <c:ptCount val="18"/>
                <c:pt idx="1">
                  <c:v>319.352941176471</c:v>
                </c:pt>
                <c:pt idx="2">
                  <c:v>316.133333333333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CHE!$K$2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CHE!$K$3:$K$20</c:f>
              <c:numCache>
                <c:formatCode>General</c:formatCode>
                <c:ptCount val="18"/>
                <c:pt idx="0">
                  <c:v>319</c:v>
                </c:pt>
                <c:pt idx="1">
                  <c:v>319</c:v>
                </c:pt>
                <c:pt idx="2">
                  <c:v>319</c:v>
                </c:pt>
                <c:pt idx="3">
                  <c:v>319</c:v>
                </c:pt>
                <c:pt idx="4">
                  <c:v>319</c:v>
                </c:pt>
                <c:pt idx="5">
                  <c:v>319</c:v>
                </c:pt>
                <c:pt idx="6">
                  <c:v>319</c:v>
                </c:pt>
                <c:pt idx="7">
                  <c:v>319</c:v>
                </c:pt>
                <c:pt idx="8">
                  <c:v>319</c:v>
                </c:pt>
                <c:pt idx="9">
                  <c:v>319</c:v>
                </c:pt>
                <c:pt idx="10">
                  <c:v>319</c:v>
                </c:pt>
                <c:pt idx="11">
                  <c:v>319</c:v>
                </c:pt>
                <c:pt idx="12">
                  <c:v>319</c:v>
                </c:pt>
                <c:pt idx="13">
                  <c:v>319</c:v>
                </c:pt>
                <c:pt idx="14">
                  <c:v>319</c:v>
                </c:pt>
                <c:pt idx="15">
                  <c:v>319</c:v>
                </c:pt>
                <c:pt idx="16">
                  <c:v>319</c:v>
                </c:pt>
                <c:pt idx="17">
                  <c:v>319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CHE!$L$2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CHE!$L$3:$L$20</c:f>
              <c:numCache>
                <c:formatCode>0.0</c:formatCode>
                <c:ptCount val="18"/>
                <c:pt idx="0">
                  <c:v>320.009931839402</c:v>
                </c:pt>
                <c:pt idx="1">
                  <c:v>319.431690889858</c:v>
                </c:pt>
                <c:pt idx="2">
                  <c:v>319.167482633351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CHE!$M$2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CHE!$M$3:$M$20</c:f>
              <c:numCache>
                <c:formatCode>0.0</c:formatCode>
                <c:ptCount val="18"/>
                <c:pt idx="0">
                  <c:v>9.27647058823504</c:v>
                </c:pt>
                <c:pt idx="1">
                  <c:v>5.07029039463902</c:v>
                </c:pt>
                <c:pt idx="2">
                  <c:v>5.91929824561402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CHE!$N$2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CHE!$N$3:$N$20</c:f>
              <c:numCache>
                <c:formatCode>General</c:formatCode>
                <c:ptCount val="18"/>
                <c:pt idx="0">
                  <c:v>303</c:v>
                </c:pt>
                <c:pt idx="1">
                  <c:v>303</c:v>
                </c:pt>
                <c:pt idx="2">
                  <c:v>303</c:v>
                </c:pt>
                <c:pt idx="3">
                  <c:v>303</c:v>
                </c:pt>
                <c:pt idx="4">
                  <c:v>303</c:v>
                </c:pt>
                <c:pt idx="5">
                  <c:v>303</c:v>
                </c:pt>
                <c:pt idx="6">
                  <c:v>303</c:v>
                </c:pt>
                <c:pt idx="7">
                  <c:v>303</c:v>
                </c:pt>
                <c:pt idx="8">
                  <c:v>303</c:v>
                </c:pt>
                <c:pt idx="9">
                  <c:v>303</c:v>
                </c:pt>
                <c:pt idx="10">
                  <c:v>303</c:v>
                </c:pt>
                <c:pt idx="11">
                  <c:v>303</c:v>
                </c:pt>
                <c:pt idx="12">
                  <c:v>303</c:v>
                </c:pt>
                <c:pt idx="13">
                  <c:v>303</c:v>
                </c:pt>
                <c:pt idx="14">
                  <c:v>303</c:v>
                </c:pt>
                <c:pt idx="15">
                  <c:v>303</c:v>
                </c:pt>
                <c:pt idx="16">
                  <c:v>303</c:v>
                </c:pt>
                <c:pt idx="17">
                  <c:v>303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CHE!$O$2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CHE!$A$3:$A$20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CHE!$O$3:$O$20</c:f>
              <c:numCache>
                <c:formatCode>General</c:formatCode>
                <c:ptCount val="18"/>
                <c:pt idx="0">
                  <c:v>335</c:v>
                </c:pt>
                <c:pt idx="1">
                  <c:v>335</c:v>
                </c:pt>
                <c:pt idx="2">
                  <c:v>335</c:v>
                </c:pt>
                <c:pt idx="3">
                  <c:v>335</c:v>
                </c:pt>
                <c:pt idx="4">
                  <c:v>335</c:v>
                </c:pt>
                <c:pt idx="5">
                  <c:v>335</c:v>
                </c:pt>
                <c:pt idx="6">
                  <c:v>335</c:v>
                </c:pt>
                <c:pt idx="7">
                  <c:v>335</c:v>
                </c:pt>
                <c:pt idx="8">
                  <c:v>335</c:v>
                </c:pt>
                <c:pt idx="9">
                  <c:v>335</c:v>
                </c:pt>
                <c:pt idx="10">
                  <c:v>335</c:v>
                </c:pt>
                <c:pt idx="11">
                  <c:v>335</c:v>
                </c:pt>
                <c:pt idx="12">
                  <c:v>335</c:v>
                </c:pt>
                <c:pt idx="13">
                  <c:v>335</c:v>
                </c:pt>
                <c:pt idx="14">
                  <c:v>335</c:v>
                </c:pt>
                <c:pt idx="15">
                  <c:v>335</c:v>
                </c:pt>
                <c:pt idx="16">
                  <c:v>335</c:v>
                </c:pt>
                <c:pt idx="17">
                  <c:v>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64224"/>
        <c:axId val="128166144"/>
      </c:lineChart>
      <c:catAx>
        <c:axId val="12816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66144"/>
        <c:crosses val="autoZero"/>
        <c:auto val="0"/>
        <c:lblAlgn val="ctr"/>
        <c:lblOffset val="100"/>
        <c:tickLblSkip val="1"/>
        <c:noMultiLvlLbl val="0"/>
      </c:catAx>
      <c:valAx>
        <c:axId val="128166144"/>
        <c:scaling>
          <c:orientation val="minMax"/>
          <c:max val="351"/>
          <c:min val="287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64224"/>
        <c:crosses val="autoZero"/>
        <c:crossBetween val="between"/>
        <c:majorUnit val="16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345531489094"/>
          <c:y val="0.154098313981944"/>
          <c:w val="0.161629588633684"/>
          <c:h val="0.8262292806619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344113938135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Fe!$B$2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Fe!$B$3:$B$20</c:f>
              <c:numCache>
                <c:formatCode>0.0</c:formatCode>
                <c:ptCount val="18"/>
                <c:pt idx="0">
                  <c:v>147.055555555556</c:v>
                </c:pt>
                <c:pt idx="1">
                  <c:v>147.095238095238</c:v>
                </c:pt>
                <c:pt idx="2">
                  <c:v>147.090909090909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Fe!$C$3:$C$20</c:f>
              <c:numCache>
                <c:formatCode>0.0</c:formatCode>
                <c:ptCount val="18"/>
                <c:pt idx="0">
                  <c:v>148.70375</c:v>
                </c:pt>
                <c:pt idx="1">
                  <c:v>149.264705882353</c:v>
                </c:pt>
                <c:pt idx="2">
                  <c:v>149.623762376238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Fe!$D$3:$D$20</c:f>
              <c:numCache>
                <c:formatCode>0.0</c:formatCode>
                <c:ptCount val="18"/>
                <c:pt idx="0">
                  <c:v>147.588235294118</c:v>
                </c:pt>
                <c:pt idx="1">
                  <c:v>142.714285714286</c:v>
                </c:pt>
                <c:pt idx="2">
                  <c:v>146.7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Fe!$E$2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Fe!$E$3:$E$20</c:f>
              <c:numCache>
                <c:formatCode>0.0</c:formatCode>
                <c:ptCount val="18"/>
                <c:pt idx="0">
                  <c:v>148.05</c:v>
                </c:pt>
                <c:pt idx="1">
                  <c:v>148.733</c:v>
                </c:pt>
                <c:pt idx="2">
                  <c:v>148.516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Fe!$F$2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Fe!$F$3:$F$20</c:f>
              <c:numCache>
                <c:formatCode>0.0</c:formatCode>
                <c:ptCount val="18"/>
                <c:pt idx="0">
                  <c:v>149.75</c:v>
                </c:pt>
                <c:pt idx="1">
                  <c:v>149.5</c:v>
                </c:pt>
                <c:pt idx="2">
                  <c:v>149.366666666667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Fe!$G$2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Fe!$G$3:$G$20</c:f>
              <c:numCache>
                <c:formatCode>0.0</c:formatCode>
                <c:ptCount val="18"/>
                <c:pt idx="0">
                  <c:v>143.607</c:v>
                </c:pt>
                <c:pt idx="1">
                  <c:v>146.085</c:v>
                </c:pt>
                <c:pt idx="2">
                  <c:v>145.917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Fe!$H$2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Fe!$H$3:$H$20</c:f>
              <c:numCache>
                <c:formatCode>0.0</c:formatCode>
                <c:ptCount val="18"/>
                <c:pt idx="0">
                  <c:v>147.5</c:v>
                </c:pt>
                <c:pt idx="1">
                  <c:v>147.8</c:v>
                </c:pt>
                <c:pt idx="2">
                  <c:v>147.3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Fe!$I$2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Fe!$I$3:$I$20</c:f>
              <c:numCache>
                <c:formatCode>0.0</c:formatCode>
                <c:ptCount val="18"/>
                <c:pt idx="1">
                  <c:v>145.8</c:v>
                </c:pt>
                <c:pt idx="2">
                  <c:v>145.6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Fe!$K$2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Fe!$K$3:$K$20</c:f>
              <c:numCache>
                <c:formatCode>0</c:formatCode>
                <c:ptCount val="18"/>
                <c:pt idx="0">
                  <c:v>147</c:v>
                </c:pt>
                <c:pt idx="1">
                  <c:v>147</c:v>
                </c:pt>
                <c:pt idx="2">
                  <c:v>147</c:v>
                </c:pt>
                <c:pt idx="3">
                  <c:v>147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147</c:v>
                </c:pt>
                <c:pt idx="12">
                  <c:v>147</c:v>
                </c:pt>
                <c:pt idx="13">
                  <c:v>147</c:v>
                </c:pt>
                <c:pt idx="14">
                  <c:v>147</c:v>
                </c:pt>
                <c:pt idx="15">
                  <c:v>147</c:v>
                </c:pt>
                <c:pt idx="16">
                  <c:v>147</c:v>
                </c:pt>
                <c:pt idx="17">
                  <c:v>147</c:v>
                </c:pt>
              </c:numCache>
            </c:numRef>
          </c:val>
          <c:smooth val="0"/>
        </c:ser>
        <c:ser>
          <c:idx val="10"/>
          <c:order val="9"/>
          <c:tx>
            <c:strRef>
              <c:f>Fe!$L$2</c:f>
              <c:strCache>
                <c:ptCount val="1"/>
                <c:pt idx="0">
                  <c:v>8病院平均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Fe!$L$3:$L$20</c:f>
              <c:numCache>
                <c:formatCode>0.0</c:formatCode>
                <c:ptCount val="18"/>
                <c:pt idx="0">
                  <c:v>147.464934407096</c:v>
                </c:pt>
                <c:pt idx="1">
                  <c:v>147.124028711485</c:v>
                </c:pt>
                <c:pt idx="2">
                  <c:v>147.514292266727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Fe!$M$2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Fe!$M$3:$M$20</c:f>
              <c:numCache>
                <c:formatCode>0.0</c:formatCode>
                <c:ptCount val="18"/>
                <c:pt idx="0">
                  <c:v>6.143</c:v>
                </c:pt>
                <c:pt idx="1">
                  <c:v>6.78571428571399</c:v>
                </c:pt>
                <c:pt idx="2">
                  <c:v>4.02376237623801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1"/>
          <c:tx>
            <c:strRef>
              <c:f>Fe!$N$2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Fe!$N$3:$N$20</c:f>
              <c:numCache>
                <c:formatCode>0</c:formatCode>
                <c:ptCount val="18"/>
                <c:pt idx="0">
                  <c:v>139</c:v>
                </c:pt>
                <c:pt idx="1">
                  <c:v>139</c:v>
                </c:pt>
                <c:pt idx="2">
                  <c:v>139</c:v>
                </c:pt>
                <c:pt idx="3">
                  <c:v>139</c:v>
                </c:pt>
                <c:pt idx="4">
                  <c:v>139</c:v>
                </c:pt>
                <c:pt idx="5">
                  <c:v>139</c:v>
                </c:pt>
                <c:pt idx="6">
                  <c:v>139</c:v>
                </c:pt>
                <c:pt idx="7">
                  <c:v>139</c:v>
                </c:pt>
                <c:pt idx="8">
                  <c:v>139</c:v>
                </c:pt>
                <c:pt idx="9">
                  <c:v>139</c:v>
                </c:pt>
                <c:pt idx="10">
                  <c:v>139</c:v>
                </c:pt>
                <c:pt idx="11">
                  <c:v>139</c:v>
                </c:pt>
                <c:pt idx="12">
                  <c:v>139</c:v>
                </c:pt>
                <c:pt idx="13">
                  <c:v>139</c:v>
                </c:pt>
                <c:pt idx="14">
                  <c:v>139</c:v>
                </c:pt>
                <c:pt idx="15">
                  <c:v>139</c:v>
                </c:pt>
                <c:pt idx="16">
                  <c:v>139</c:v>
                </c:pt>
                <c:pt idx="17">
                  <c:v>139</c:v>
                </c:pt>
              </c:numCache>
            </c:numRef>
          </c:val>
          <c:smooth val="0"/>
        </c:ser>
        <c:ser>
          <c:idx val="13"/>
          <c:order val="12"/>
          <c:tx>
            <c:strRef>
              <c:f>Fe!$O$2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Fe!$A$3:$A$20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Fe!$O$3:$O$20</c:f>
              <c:numCache>
                <c:formatCode>0</c:formatCode>
                <c:ptCount val="18"/>
                <c:pt idx="0">
                  <c:v>155</c:v>
                </c:pt>
                <c:pt idx="1">
                  <c:v>155</c:v>
                </c:pt>
                <c:pt idx="2">
                  <c:v>155</c:v>
                </c:pt>
                <c:pt idx="3">
                  <c:v>155</c:v>
                </c:pt>
                <c:pt idx="4">
                  <c:v>155</c:v>
                </c:pt>
                <c:pt idx="5">
                  <c:v>155</c:v>
                </c:pt>
                <c:pt idx="6">
                  <c:v>155</c:v>
                </c:pt>
                <c:pt idx="7">
                  <c:v>155</c:v>
                </c:pt>
                <c:pt idx="8">
                  <c:v>155</c:v>
                </c:pt>
                <c:pt idx="9">
                  <c:v>155</c:v>
                </c:pt>
                <c:pt idx="10">
                  <c:v>155</c:v>
                </c:pt>
                <c:pt idx="11">
                  <c:v>155</c:v>
                </c:pt>
                <c:pt idx="12">
                  <c:v>155</c:v>
                </c:pt>
                <c:pt idx="13">
                  <c:v>155</c:v>
                </c:pt>
                <c:pt idx="14">
                  <c:v>155</c:v>
                </c:pt>
                <c:pt idx="15">
                  <c:v>155</c:v>
                </c:pt>
                <c:pt idx="16">
                  <c:v>155</c:v>
                </c:pt>
                <c:pt idx="17">
                  <c:v>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5840"/>
        <c:axId val="127927424"/>
      </c:lineChart>
      <c:catAx>
        <c:axId val="12803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927424"/>
        <c:crosses val="autoZero"/>
        <c:auto val="0"/>
        <c:lblAlgn val="ctr"/>
        <c:lblOffset val="100"/>
        <c:tickLblSkip val="1"/>
        <c:noMultiLvlLbl val="0"/>
      </c:catAx>
      <c:valAx>
        <c:axId val="127927424"/>
        <c:scaling>
          <c:orientation val="minMax"/>
          <c:max val="163"/>
          <c:min val="13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035840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0"/>
        <c:delete val="1"/>
      </c:legendEntry>
      <c:layout>
        <c:manualLayout>
          <c:xMode val="edge"/>
          <c:yMode val="edge"/>
          <c:x val="0.817586458565712"/>
          <c:y val="0.140983287632182"/>
          <c:w val="0.16141759824618"/>
          <c:h val="0.8560934907825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Mg!$B$2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Mg!$B$3:$B$20</c:f>
              <c:numCache>
                <c:formatCode>0.00</c:formatCode>
                <c:ptCount val="18"/>
                <c:pt idx="0">
                  <c:v>2.69444444444444</c:v>
                </c:pt>
                <c:pt idx="1">
                  <c:v>2.69047619047619</c:v>
                </c:pt>
                <c:pt idx="2">
                  <c:v>2.69545454545455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Mg!$C$3:$C$20</c:f>
              <c:numCache>
                <c:formatCode>0.00</c:formatCode>
                <c:ptCount val="18"/>
                <c:pt idx="0">
                  <c:v>2.6854794520548</c:v>
                </c:pt>
                <c:pt idx="1">
                  <c:v>2.73126582278481</c:v>
                </c:pt>
                <c:pt idx="2">
                  <c:v>2.70079545454545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Mg!$D$2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Mg!$D$3:$D$20</c:f>
              <c:numCache>
                <c:formatCode>0.00</c:formatCode>
                <c:ptCount val="18"/>
                <c:pt idx="0">
                  <c:v>2.7</c:v>
                </c:pt>
                <c:pt idx="1">
                  <c:v>2.7125</c:v>
                </c:pt>
                <c:pt idx="2">
                  <c:v>2.72272727272727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</c:v>
                </c:pt>
                <c:pt idx="1">
                  <c:v>2.823</c:v>
                </c:pt>
                <c:pt idx="2">
                  <c:v>2.806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Mg!$F$3:$F$20</c:f>
              <c:numCache>
                <c:formatCode>0.00</c:formatCode>
                <c:ptCount val="18"/>
              </c:numCache>
            </c:numRef>
          </c:val>
          <c:smooth val="0"/>
        </c:ser>
        <c:ser>
          <c:idx val="15"/>
          <c:order val="5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Mg!$E$3:$E$20</c:f>
              <c:numCache>
                <c:formatCode>0.00</c:formatCode>
                <c:ptCount val="18"/>
                <c:pt idx="0">
                  <c:v>2.801</c:v>
                </c:pt>
                <c:pt idx="1">
                  <c:v>2.823</c:v>
                </c:pt>
                <c:pt idx="2">
                  <c:v>2.806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Mg!$G$2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12700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Mg!$G$3:$G$20</c:f>
              <c:numCache>
                <c:formatCode>0.00</c:formatCode>
                <c:ptCount val="18"/>
                <c:pt idx="0">
                  <c:v>2.642</c:v>
                </c:pt>
                <c:pt idx="1">
                  <c:v>2.64</c:v>
                </c:pt>
                <c:pt idx="2">
                  <c:v>2.701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Mg!$H$2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Mg!$H$3:$H$20</c:f>
              <c:numCache>
                <c:formatCode>0.00</c:formatCode>
                <c:ptCount val="18"/>
                <c:pt idx="0">
                  <c:v>2.73</c:v>
                </c:pt>
                <c:pt idx="1">
                  <c:v>2.72</c:v>
                </c:pt>
                <c:pt idx="2">
                  <c:v>2.74</c:v>
                </c:pt>
              </c:numCache>
            </c:numRef>
          </c:val>
          <c:smooth val="0"/>
        </c:ser>
        <c:ser>
          <c:idx val="3"/>
          <c:order val="8"/>
          <c:tx>
            <c:strRef>
              <c:f>Mg!$I$2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Mg!$I$3:$I$20</c:f>
              <c:numCache>
                <c:formatCode>0.00</c:formatCode>
                <c:ptCount val="18"/>
                <c:pt idx="1">
                  <c:v>2.72</c:v>
                </c:pt>
                <c:pt idx="2">
                  <c:v>2.77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Mg!$K$2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Mg!$K$3:$K$20</c:f>
              <c:numCache>
                <c:formatCode>0.0</c:formatCode>
                <c:ptCount val="18"/>
                <c:pt idx="0">
                  <c:v>2.7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2.7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Mg!$L$2</c:f>
              <c:strCache>
                <c:ptCount val="1"/>
                <c:pt idx="0">
                  <c:v>7病院平均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Mg!$L$3:$L$20</c:f>
              <c:numCache>
                <c:formatCode>0.00</c:formatCode>
                <c:ptCount val="18"/>
                <c:pt idx="0">
                  <c:v>2.70882064941654</c:v>
                </c:pt>
                <c:pt idx="1">
                  <c:v>2.71960600189443</c:v>
                </c:pt>
                <c:pt idx="2">
                  <c:v>2.73371103896104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Mg!$M$2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Mg!$M$3:$M$20</c:f>
              <c:numCache>
                <c:formatCode>0.00</c:formatCode>
                <c:ptCount val="18"/>
                <c:pt idx="0">
                  <c:v>0.159</c:v>
                </c:pt>
                <c:pt idx="1">
                  <c:v>0.183</c:v>
                </c:pt>
                <c:pt idx="2">
                  <c:v>0.11054545454545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Mg!$N$2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Mg!$N$3:$N$20</c:f>
              <c:numCache>
                <c:formatCode>0.0</c:formatCode>
                <c:ptCount val="18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Mg!$O$2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Mg!$A$3:$A$20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Mg!$O$3:$O$20</c:f>
              <c:numCache>
                <c:formatCode>0.0</c:formatCode>
                <c:ptCount val="18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00992"/>
        <c:axId val="128103168"/>
      </c:lineChart>
      <c:catAx>
        <c:axId val="12810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03168"/>
        <c:crosses val="autoZero"/>
        <c:auto val="0"/>
        <c:lblAlgn val="ctr"/>
        <c:lblOffset val="100"/>
        <c:tickLblSkip val="1"/>
        <c:noMultiLvlLbl val="0"/>
      </c:catAx>
      <c:valAx>
        <c:axId val="128103168"/>
        <c:scaling>
          <c:orientation val="minMax"/>
          <c:max val="3.1"/>
          <c:min val="2.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100992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11635121"/>
          <c:y val="0.105375047703609"/>
          <c:w val="0.140376929750285"/>
          <c:h val="0.880103155258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3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IP!$B$3:$B$20</c:f>
              <c:numCache>
                <c:formatCode>0.00</c:formatCode>
                <c:ptCount val="18"/>
                <c:pt idx="0">
                  <c:v>5.97777777777778</c:v>
                </c:pt>
                <c:pt idx="1">
                  <c:v>5.97619047619048</c:v>
                </c:pt>
                <c:pt idx="2">
                  <c:v>5.98636363636364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IP!$C$3:$C$20</c:f>
              <c:numCache>
                <c:formatCode>0.00</c:formatCode>
                <c:ptCount val="18"/>
                <c:pt idx="0">
                  <c:v>6.00808823529412</c:v>
                </c:pt>
                <c:pt idx="1">
                  <c:v>6.00441558441559</c:v>
                </c:pt>
                <c:pt idx="2">
                  <c:v>6.00177777777778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IP!$D$3:$D$20</c:f>
              <c:numCache>
                <c:formatCode>0.00</c:formatCode>
                <c:ptCount val="18"/>
                <c:pt idx="0">
                  <c:v>5.88823529411765</c:v>
                </c:pt>
                <c:pt idx="1">
                  <c:v>5.88947368421053</c:v>
                </c:pt>
                <c:pt idx="2">
                  <c:v>5.91363636363637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IP!$E$3:$E$20</c:f>
              <c:numCache>
                <c:formatCode>0.00</c:formatCode>
                <c:ptCount val="18"/>
                <c:pt idx="0">
                  <c:v>6.065</c:v>
                </c:pt>
                <c:pt idx="1">
                  <c:v>6.066</c:v>
                </c:pt>
                <c:pt idx="2">
                  <c:v>6.065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IP!$F$2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IP!$F$3:$F$20</c:f>
              <c:numCache>
                <c:formatCode>0.00</c:formatCode>
                <c:ptCount val="18"/>
                <c:pt idx="0">
                  <c:v>5.9</c:v>
                </c:pt>
                <c:pt idx="1">
                  <c:v>5.83</c:v>
                </c:pt>
                <c:pt idx="2">
                  <c:v>5.82541666666667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IP!$G$3:$G$20</c:f>
              <c:numCache>
                <c:formatCode>0.00</c:formatCode>
                <c:ptCount val="18"/>
                <c:pt idx="0">
                  <c:v>5.939</c:v>
                </c:pt>
                <c:pt idx="1">
                  <c:v>5.938</c:v>
                </c:pt>
                <c:pt idx="2">
                  <c:v>5.933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IP!$H$2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IP!$H$3:$H$20</c:f>
              <c:numCache>
                <c:formatCode>0.00</c:formatCode>
                <c:ptCount val="18"/>
                <c:pt idx="0">
                  <c:v>5.98</c:v>
                </c:pt>
                <c:pt idx="1">
                  <c:v>6</c:v>
                </c:pt>
                <c:pt idx="2">
                  <c:v>5.93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IP!$I$3:$I$20</c:f>
              <c:numCache>
                <c:formatCode>0.00</c:formatCode>
                <c:ptCount val="18"/>
                <c:pt idx="1">
                  <c:v>6.1</c:v>
                </c:pt>
                <c:pt idx="2">
                  <c:v>6.08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IP!$J$3:$J$20</c:f>
              <c:numCache>
                <c:formatCode>0.00</c:formatCode>
                <c:ptCount val="18"/>
                <c:pt idx="1">
                  <c:v>5.97894736842105</c:v>
                </c:pt>
                <c:pt idx="2">
                  <c:v>5.94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IP!$K$2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IP!$K$3:$K$20</c:f>
              <c:numCache>
                <c:formatCode>0.0</c:formatCode>
                <c:ptCount val="18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IP!$L$2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IP!$L$3:$L$20</c:f>
              <c:numCache>
                <c:formatCode>0.00</c:formatCode>
                <c:ptCount val="18"/>
                <c:pt idx="0">
                  <c:v>5.96544304388422</c:v>
                </c:pt>
                <c:pt idx="1">
                  <c:v>5.97589190147085</c:v>
                </c:pt>
                <c:pt idx="2">
                  <c:v>5.96391049382716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IP!$M$2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IP!$M$3:$M$20</c:f>
              <c:numCache>
                <c:formatCode>0.00</c:formatCode>
                <c:ptCount val="18"/>
                <c:pt idx="0">
                  <c:v>0.17676470588235</c:v>
                </c:pt>
                <c:pt idx="1">
                  <c:v>0.27</c:v>
                </c:pt>
                <c:pt idx="2">
                  <c:v>0.25458333333333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IP!$N$2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IP!$N$3:$N$20</c:f>
              <c:numCache>
                <c:formatCode>0.0</c:formatCode>
                <c:ptCount val="18"/>
                <c:pt idx="0">
                  <c:v>5.8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5.8</c:v>
                </c:pt>
                <c:pt idx="5">
                  <c:v>5.8</c:v>
                </c:pt>
                <c:pt idx="6">
                  <c:v>5.8</c:v>
                </c:pt>
                <c:pt idx="7">
                  <c:v>5.8</c:v>
                </c:pt>
                <c:pt idx="8">
                  <c:v>5.8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5.8</c:v>
                </c:pt>
                <c:pt idx="13">
                  <c:v>5.8</c:v>
                </c:pt>
                <c:pt idx="14">
                  <c:v>5.8</c:v>
                </c:pt>
                <c:pt idx="15">
                  <c:v>5.8</c:v>
                </c:pt>
                <c:pt idx="16">
                  <c:v>5.8</c:v>
                </c:pt>
                <c:pt idx="17">
                  <c:v>5.8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IP!$O$2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IP!$A$3:$A$20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IP!$O$3:$O$20</c:f>
              <c:numCache>
                <c:formatCode>0.0</c:formatCode>
                <c:ptCount val="18"/>
                <c:pt idx="0">
                  <c:v>6.2</c:v>
                </c:pt>
                <c:pt idx="1">
                  <c:v>6.2</c:v>
                </c:pt>
                <c:pt idx="2">
                  <c:v>6.2</c:v>
                </c:pt>
                <c:pt idx="3">
                  <c:v>6.2</c:v>
                </c:pt>
                <c:pt idx="4">
                  <c:v>6.2</c:v>
                </c:pt>
                <c:pt idx="5">
                  <c:v>6.2</c:v>
                </c:pt>
                <c:pt idx="6">
                  <c:v>6.2</c:v>
                </c:pt>
                <c:pt idx="7">
                  <c:v>6.2</c:v>
                </c:pt>
                <c:pt idx="8">
                  <c:v>6.2</c:v>
                </c:pt>
                <c:pt idx="9">
                  <c:v>6.2</c:v>
                </c:pt>
                <c:pt idx="10">
                  <c:v>6.2</c:v>
                </c:pt>
                <c:pt idx="11">
                  <c:v>6.2</c:v>
                </c:pt>
                <c:pt idx="12">
                  <c:v>6.2</c:v>
                </c:pt>
                <c:pt idx="13">
                  <c:v>6.2</c:v>
                </c:pt>
                <c:pt idx="14">
                  <c:v>6.2</c:v>
                </c:pt>
                <c:pt idx="15">
                  <c:v>6.2</c:v>
                </c:pt>
                <c:pt idx="16">
                  <c:v>6.2</c:v>
                </c:pt>
                <c:pt idx="17">
                  <c:v>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75808"/>
        <c:axId val="128255104"/>
      </c:lineChart>
      <c:catAx>
        <c:axId val="12837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255104"/>
        <c:crosses val="autoZero"/>
        <c:auto val="0"/>
        <c:lblAlgn val="ctr"/>
        <c:lblOffset val="100"/>
        <c:tickLblSkip val="1"/>
        <c:noMultiLvlLbl val="0"/>
      </c:catAx>
      <c:valAx>
        <c:axId val="128255104"/>
        <c:scaling>
          <c:orientation val="minMax"/>
          <c:max val="6.4"/>
          <c:min val="5.6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375808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7586361239487"/>
          <c:y val="0.107091483468209"/>
          <c:w val="0.161417543859649"/>
          <c:h val="0.8724102331145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6168819934221"/>
          <c:y val="0.0852459016393442"/>
          <c:w val="0.704725312609364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IgG!$B$3:$B$20</c:f>
              <c:numCache>
                <c:formatCode>0.0</c:formatCode>
                <c:ptCount val="18"/>
                <c:pt idx="0">
                  <c:v>1002.33333333333</c:v>
                </c:pt>
                <c:pt idx="1">
                  <c:v>1003.61904761905</c:v>
                </c:pt>
                <c:pt idx="2">
                  <c:v>1004.09090909091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IgG!$C$3:$C$20</c:f>
              <c:numCache>
                <c:formatCode>0.0</c:formatCode>
                <c:ptCount val="18"/>
                <c:pt idx="0">
                  <c:v>991.852941176471</c:v>
                </c:pt>
                <c:pt idx="1">
                  <c:v>1009.34230769231</c:v>
                </c:pt>
                <c:pt idx="2">
                  <c:v>997.642696629213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IgG!$D$3:$D$20</c:f>
              <c:numCache>
                <c:formatCode>0.0</c:formatCode>
                <c:ptCount val="18"/>
                <c:pt idx="0">
                  <c:v>1029.93571428571</c:v>
                </c:pt>
                <c:pt idx="1">
                  <c:v>1021.86470588235</c:v>
                </c:pt>
                <c:pt idx="2">
                  <c:v>1017.2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Lbl>
              <c:idx val="0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ja-JP" sz="1025" b="0" i="0" u="none" strike="noStrike" kern="1200" baseline="0">
                    <a:solidFill>
                      <a:srgbClr val="000000"/>
                    </a:solidFill>
                    <a:latin typeface="ＭＳ Ｐゴシック" panose="020B0600070205080204" charset="-128"/>
                    <a:ea typeface="ＭＳ Ｐゴシック" panose="020B0600070205080204" charset="-128"/>
                    <a:cs typeface="ＭＳ Ｐゴシック" panose="020B0600070205080204" charset="-128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IgG!$F$3:$F$20</c:f>
              <c:numCache>
                <c:formatCode>0.0</c:formatCode>
                <c:ptCount val="18"/>
                <c:pt idx="0">
                  <c:v>976.9585</c:v>
                </c:pt>
                <c:pt idx="1">
                  <c:v>984.901416666667</c:v>
                </c:pt>
                <c:pt idx="2">
                  <c:v>981.757625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IgG!$H$3:$H$20</c:f>
              <c:numCache>
                <c:formatCode>0.0</c:formatCode>
                <c:ptCount val="18"/>
                <c:pt idx="0">
                  <c:v>989.6</c:v>
                </c:pt>
                <c:pt idx="1">
                  <c:v>1005.6</c:v>
                </c:pt>
                <c:pt idx="2">
                  <c:v>1006.1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IgG!$I$3:$I$20</c:f>
              <c:numCache>
                <c:formatCode>0.0</c:formatCode>
                <c:ptCount val="18"/>
                <c:pt idx="1">
                  <c:v>1004.2</c:v>
                </c:pt>
                <c:pt idx="2">
                  <c:v>995.54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IgG!$K$3:$K$20</c:f>
              <c:numCache>
                <c:formatCode>0</c:formatCode>
                <c:ptCount val="18"/>
                <c:pt idx="0">
                  <c:v>1001</c:v>
                </c:pt>
                <c:pt idx="1">
                  <c:v>1001</c:v>
                </c:pt>
                <c:pt idx="2">
                  <c:v>1001</c:v>
                </c:pt>
                <c:pt idx="3">
                  <c:v>1001</c:v>
                </c:pt>
                <c:pt idx="4">
                  <c:v>1001</c:v>
                </c:pt>
                <c:pt idx="5">
                  <c:v>1001</c:v>
                </c:pt>
                <c:pt idx="6">
                  <c:v>1001</c:v>
                </c:pt>
                <c:pt idx="7">
                  <c:v>1001</c:v>
                </c:pt>
                <c:pt idx="8">
                  <c:v>1001</c:v>
                </c:pt>
                <c:pt idx="9">
                  <c:v>1001</c:v>
                </c:pt>
                <c:pt idx="10">
                  <c:v>1001</c:v>
                </c:pt>
                <c:pt idx="11">
                  <c:v>1001</c:v>
                </c:pt>
                <c:pt idx="12">
                  <c:v>1001</c:v>
                </c:pt>
                <c:pt idx="13">
                  <c:v>1001</c:v>
                </c:pt>
                <c:pt idx="14">
                  <c:v>1001</c:v>
                </c:pt>
                <c:pt idx="15">
                  <c:v>1001</c:v>
                </c:pt>
                <c:pt idx="16">
                  <c:v>1001</c:v>
                </c:pt>
                <c:pt idx="17">
                  <c:v>1001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IgG!$L$2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IgG!$L$3:$L$20</c:f>
              <c:numCache>
                <c:formatCode>0.0</c:formatCode>
                <c:ptCount val="18"/>
                <c:pt idx="0">
                  <c:v>998.136097759102</c:v>
                </c:pt>
                <c:pt idx="1">
                  <c:v>1004.92124631006</c:v>
                </c:pt>
                <c:pt idx="2">
                  <c:v>1000.38853845335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IgG!$M$3:$M$20</c:f>
              <c:numCache>
                <c:formatCode>0.0</c:formatCode>
                <c:ptCount val="18"/>
                <c:pt idx="0">
                  <c:v>52.97721428571</c:v>
                </c:pt>
                <c:pt idx="1">
                  <c:v>36.9632892156829</c:v>
                </c:pt>
                <c:pt idx="2">
                  <c:v>35.4423750000001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IgG!$N$3:$N$20</c:f>
              <c:numCache>
                <c:formatCode>0</c:formatCode>
                <c:ptCount val="18"/>
                <c:pt idx="0">
                  <c:v>950</c:v>
                </c:pt>
                <c:pt idx="1">
                  <c:v>950</c:v>
                </c:pt>
                <c:pt idx="2">
                  <c:v>950</c:v>
                </c:pt>
                <c:pt idx="3">
                  <c:v>950</c:v>
                </c:pt>
                <c:pt idx="4">
                  <c:v>950</c:v>
                </c:pt>
                <c:pt idx="5">
                  <c:v>950</c:v>
                </c:pt>
                <c:pt idx="6">
                  <c:v>950</c:v>
                </c:pt>
                <c:pt idx="7">
                  <c:v>950</c:v>
                </c:pt>
                <c:pt idx="8">
                  <c:v>950</c:v>
                </c:pt>
                <c:pt idx="9">
                  <c:v>950</c:v>
                </c:pt>
                <c:pt idx="10">
                  <c:v>950</c:v>
                </c:pt>
                <c:pt idx="11">
                  <c:v>950</c:v>
                </c:pt>
                <c:pt idx="12">
                  <c:v>950</c:v>
                </c:pt>
                <c:pt idx="13">
                  <c:v>950</c:v>
                </c:pt>
                <c:pt idx="14">
                  <c:v>950</c:v>
                </c:pt>
                <c:pt idx="15">
                  <c:v>950</c:v>
                </c:pt>
                <c:pt idx="16">
                  <c:v>950</c:v>
                </c:pt>
                <c:pt idx="17">
                  <c:v>950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IgG!$O$3:$O$20</c:f>
              <c:numCache>
                <c:formatCode>0</c:formatCode>
                <c:ptCount val="18"/>
                <c:pt idx="0">
                  <c:v>1052</c:v>
                </c:pt>
                <c:pt idx="1">
                  <c:v>1052</c:v>
                </c:pt>
                <c:pt idx="2">
                  <c:v>1052</c:v>
                </c:pt>
                <c:pt idx="3">
                  <c:v>1052</c:v>
                </c:pt>
                <c:pt idx="4">
                  <c:v>1052</c:v>
                </c:pt>
                <c:pt idx="5">
                  <c:v>1052</c:v>
                </c:pt>
                <c:pt idx="6">
                  <c:v>1052</c:v>
                </c:pt>
                <c:pt idx="7">
                  <c:v>1052</c:v>
                </c:pt>
                <c:pt idx="8">
                  <c:v>1052</c:v>
                </c:pt>
                <c:pt idx="9">
                  <c:v>1052</c:v>
                </c:pt>
                <c:pt idx="10">
                  <c:v>1052</c:v>
                </c:pt>
                <c:pt idx="11">
                  <c:v>1052</c:v>
                </c:pt>
                <c:pt idx="12">
                  <c:v>1052</c:v>
                </c:pt>
                <c:pt idx="13">
                  <c:v>1052</c:v>
                </c:pt>
                <c:pt idx="14">
                  <c:v>1052</c:v>
                </c:pt>
                <c:pt idx="15">
                  <c:v>1052</c:v>
                </c:pt>
                <c:pt idx="16">
                  <c:v>1052</c:v>
                </c:pt>
                <c:pt idx="17">
                  <c:v>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3328"/>
        <c:axId val="126288640"/>
      </c:lineChart>
      <c:catAx>
        <c:axId val="12784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6288640"/>
        <c:crosses val="autoZero"/>
        <c:auto val="0"/>
        <c:lblAlgn val="ctr"/>
        <c:lblOffset val="100"/>
        <c:tickLblSkip val="1"/>
        <c:noMultiLvlLbl val="0"/>
      </c:catAx>
      <c:valAx>
        <c:axId val="126288640"/>
        <c:scaling>
          <c:orientation val="minMax"/>
          <c:max val="1103"/>
          <c:min val="89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7843328"/>
        <c:crosses val="autoZero"/>
        <c:crossBetween val="between"/>
        <c:majorUnit val="5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84176199"/>
          <c:y val="0.140983287632182"/>
          <c:w val="0.161417647536334"/>
          <c:h val="0.8590165934415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194039591"/>
          <c:y val="0.0768692522990804"/>
          <c:w val="0.601196432455949"/>
          <c:h val="0.784546181527389"/>
        </c:manualLayout>
      </c:layout>
      <c:lineChart>
        <c:grouping val="standard"/>
        <c:varyColors val="0"/>
        <c:ser>
          <c:idx val="2"/>
          <c:order val="0"/>
          <c:tx>
            <c:strRef>
              <c:f>CL!$C$2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66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CL!$C$3:$C$20</c:f>
              <c:numCache>
                <c:formatCode>0.0</c:formatCode>
                <c:ptCount val="18"/>
                <c:pt idx="0">
                  <c:v>106.274025974026</c:v>
                </c:pt>
                <c:pt idx="1">
                  <c:v>105.945161290323</c:v>
                </c:pt>
                <c:pt idx="2">
                  <c:v>106.918681318681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CL!$E$2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CL!$E$3:$E$20</c:f>
              <c:numCache>
                <c:formatCode>0.0</c:formatCode>
                <c:ptCount val="18"/>
                <c:pt idx="0">
                  <c:v>106.915</c:v>
                </c:pt>
                <c:pt idx="1">
                  <c:v>106.633</c:v>
                </c:pt>
                <c:pt idx="2">
                  <c:v>106.315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CL!$F$2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CL!$F$3:$F$20</c:f>
              <c:numCache>
                <c:formatCode>0.0</c:formatCode>
                <c:ptCount val="18"/>
                <c:pt idx="0">
                  <c:v>107.714</c:v>
                </c:pt>
                <c:pt idx="1">
                  <c:v>107.235833333333</c:v>
                </c:pt>
                <c:pt idx="2">
                  <c:v>106.99625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CL!$N$2</c:f>
              <c:strCache>
                <c:ptCount val="1"/>
                <c:pt idx="0">
                  <c:v>日立認証値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x"/>
            <c:size val="7"/>
            <c:spPr>
              <a:solidFill>
                <a:srgbClr val="FF0000"/>
              </a:solidFill>
              <a:ln w="9525" cap="sq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CL!$N$3:$N$20</c:f>
              <c:numCache>
                <c:formatCode>0</c:formatCode>
                <c:ptCount val="18"/>
                <c:pt idx="0">
                  <c:v>107</c:v>
                </c:pt>
                <c:pt idx="1">
                  <c:v>107</c:v>
                </c:pt>
                <c:pt idx="2">
                  <c:v>107</c:v>
                </c:pt>
                <c:pt idx="3">
                  <c:v>107</c:v>
                </c:pt>
                <c:pt idx="4">
                  <c:v>107</c:v>
                </c:pt>
                <c:pt idx="5">
                  <c:v>107</c:v>
                </c:pt>
                <c:pt idx="6">
                  <c:v>107</c:v>
                </c:pt>
                <c:pt idx="7">
                  <c:v>107</c:v>
                </c:pt>
                <c:pt idx="8">
                  <c:v>107</c:v>
                </c:pt>
                <c:pt idx="9">
                  <c:v>107</c:v>
                </c:pt>
                <c:pt idx="10">
                  <c:v>107</c:v>
                </c:pt>
                <c:pt idx="11">
                  <c:v>107</c:v>
                </c:pt>
                <c:pt idx="12">
                  <c:v>107</c:v>
                </c:pt>
                <c:pt idx="13">
                  <c:v>107</c:v>
                </c:pt>
                <c:pt idx="14">
                  <c:v>107</c:v>
                </c:pt>
                <c:pt idx="15">
                  <c:v>107</c:v>
                </c:pt>
                <c:pt idx="16">
                  <c:v>107</c:v>
                </c:pt>
                <c:pt idx="17">
                  <c:v>107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CL!$O$2</c:f>
              <c:strCache>
                <c:ptCount val="1"/>
                <c:pt idx="0">
                  <c:v>日立平均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6"/>
            <c:spPr>
              <a:solidFill>
                <a:schemeClr val="tx1"/>
              </a:solidFill>
            </c:spPr>
          </c:marker>
          <c:dLbls>
            <c:delete val="1"/>
          </c:dLbls>
          <c:val>
            <c:numRef>
              <c:f>CL!$O$3:$O$20</c:f>
              <c:numCache>
                <c:formatCode>0.0</c:formatCode>
                <c:ptCount val="18"/>
                <c:pt idx="0">
                  <c:v>106.967675324675</c:v>
                </c:pt>
                <c:pt idx="1">
                  <c:v>106.604664874552</c:v>
                </c:pt>
                <c:pt idx="2">
                  <c:v>106.74331043956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CL!$S$2</c:f>
              <c:strCache>
                <c:ptCount val="1"/>
                <c:pt idx="0">
                  <c:v>日立下限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CL!$S$3:$S$20</c:f>
              <c:numCache>
                <c:formatCode>General</c:formatCode>
                <c:ptCount val="18"/>
                <c:pt idx="0">
                  <c:v>104</c:v>
                </c:pt>
                <c:pt idx="1">
                  <c:v>104</c:v>
                </c:pt>
                <c:pt idx="2">
                  <c:v>104</c:v>
                </c:pt>
                <c:pt idx="3">
                  <c:v>104</c:v>
                </c:pt>
                <c:pt idx="4">
                  <c:v>104</c:v>
                </c:pt>
                <c:pt idx="5">
                  <c:v>104</c:v>
                </c:pt>
                <c:pt idx="6">
                  <c:v>104</c:v>
                </c:pt>
                <c:pt idx="7">
                  <c:v>104</c:v>
                </c:pt>
                <c:pt idx="8">
                  <c:v>104</c:v>
                </c:pt>
                <c:pt idx="9">
                  <c:v>104</c:v>
                </c:pt>
                <c:pt idx="10">
                  <c:v>104</c:v>
                </c:pt>
                <c:pt idx="11">
                  <c:v>104</c:v>
                </c:pt>
                <c:pt idx="12">
                  <c:v>104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CL!$T$2</c:f>
              <c:strCache>
                <c:ptCount val="1"/>
                <c:pt idx="0">
                  <c:v>日立上限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CL!$T$3:$T$20</c:f>
              <c:numCache>
                <c:formatCode>General</c:formatCode>
                <c:ptCount val="18"/>
                <c:pt idx="0">
                  <c:v>110</c:v>
                </c:pt>
                <c:pt idx="1">
                  <c:v>110</c:v>
                </c:pt>
                <c:pt idx="2">
                  <c:v>110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110</c:v>
                </c:pt>
                <c:pt idx="7">
                  <c:v>110</c:v>
                </c:pt>
                <c:pt idx="8">
                  <c:v>110</c:v>
                </c:pt>
                <c:pt idx="9">
                  <c:v>110</c:v>
                </c:pt>
                <c:pt idx="10">
                  <c:v>110</c:v>
                </c:pt>
                <c:pt idx="11">
                  <c:v>110</c:v>
                </c:pt>
                <c:pt idx="12">
                  <c:v>110</c:v>
                </c:pt>
                <c:pt idx="13">
                  <c:v>110</c:v>
                </c:pt>
                <c:pt idx="14">
                  <c:v>110</c:v>
                </c:pt>
                <c:pt idx="15">
                  <c:v>110</c:v>
                </c:pt>
                <c:pt idx="16">
                  <c:v>110</c:v>
                </c:pt>
                <c:pt idx="17">
                  <c:v>110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60512"/>
        <c:axId val="206966784"/>
      </c:lineChart>
      <c:catAx>
        <c:axId val="206960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6966784"/>
        <c:crosses val="autoZero"/>
        <c:auto val="0"/>
        <c:lblAlgn val="ctr"/>
        <c:lblOffset val="100"/>
        <c:noMultiLvlLbl val="0"/>
      </c:catAx>
      <c:valAx>
        <c:axId val="206966784"/>
        <c:scaling>
          <c:orientation val="minMax"/>
          <c:max val="113"/>
          <c:min val="10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6960512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0297497197818"/>
          <c:y val="0.163308642626673"/>
          <c:w val="0.195929366006512"/>
          <c:h val="0.692849136790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3953715530844"/>
          <c:y val="0.0823679277329743"/>
          <c:w val="0.704725312609365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IgA!$B$3:$B$20</c:f>
              <c:numCache>
                <c:formatCode>0.0</c:formatCode>
                <c:ptCount val="18"/>
                <c:pt idx="0">
                  <c:v>228.222222222222</c:v>
                </c:pt>
                <c:pt idx="1">
                  <c:v>225.666666666667</c:v>
                </c:pt>
                <c:pt idx="2">
                  <c:v>227.818181818182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IgA!$C$3:$C$20</c:f>
              <c:numCache>
                <c:formatCode>0.0</c:formatCode>
                <c:ptCount val="18"/>
                <c:pt idx="0">
                  <c:v>227.915492957746</c:v>
                </c:pt>
                <c:pt idx="1">
                  <c:v>227.46375</c:v>
                </c:pt>
                <c:pt idx="2">
                  <c:v>228.895833333333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IgA!$D$3:$D$20</c:f>
              <c:numCache>
                <c:formatCode>0.0</c:formatCode>
                <c:ptCount val="18"/>
                <c:pt idx="0">
                  <c:v>222.28125</c:v>
                </c:pt>
                <c:pt idx="1">
                  <c:v>222.53125</c:v>
                </c:pt>
                <c:pt idx="2">
                  <c:v>221.935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IgA!$F$3:$F$20</c:f>
              <c:numCache>
                <c:formatCode>0.0</c:formatCode>
                <c:ptCount val="18"/>
                <c:pt idx="0">
                  <c:v>227.375</c:v>
                </c:pt>
                <c:pt idx="1">
                  <c:v>230.567333333333</c:v>
                </c:pt>
                <c:pt idx="2">
                  <c:v>233.167375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IgA!$H$3:$H$20</c:f>
              <c:numCache>
                <c:formatCode>0.0</c:formatCode>
                <c:ptCount val="18"/>
                <c:pt idx="0">
                  <c:v>231.2</c:v>
                </c:pt>
                <c:pt idx="1">
                  <c:v>223.6</c:v>
                </c:pt>
                <c:pt idx="2">
                  <c:v>228.4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IgA!$I$3:$I$20</c:f>
              <c:numCache>
                <c:formatCode>0.0</c:formatCode>
                <c:ptCount val="18"/>
                <c:pt idx="1">
                  <c:v>220.6</c:v>
                </c:pt>
                <c:pt idx="2">
                  <c:v>213.23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IgA!$K$3:$K$20</c:f>
              <c:numCache>
                <c:formatCode>0</c:formatCode>
                <c:ptCount val="18"/>
                <c:pt idx="0">
                  <c:v>227</c:v>
                </c:pt>
                <c:pt idx="1">
                  <c:v>227</c:v>
                </c:pt>
                <c:pt idx="2">
                  <c:v>227</c:v>
                </c:pt>
                <c:pt idx="3">
                  <c:v>227</c:v>
                </c:pt>
                <c:pt idx="4">
                  <c:v>227</c:v>
                </c:pt>
                <c:pt idx="5">
                  <c:v>227</c:v>
                </c:pt>
                <c:pt idx="6">
                  <c:v>227</c:v>
                </c:pt>
                <c:pt idx="7">
                  <c:v>227</c:v>
                </c:pt>
                <c:pt idx="8">
                  <c:v>227</c:v>
                </c:pt>
                <c:pt idx="9">
                  <c:v>227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</c:v>
                </c:pt>
                <c:pt idx="14">
                  <c:v>227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IgA!$L$2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IgA!$L$3:$L$20</c:f>
              <c:numCache>
                <c:formatCode>0.0</c:formatCode>
                <c:ptCount val="18"/>
                <c:pt idx="0">
                  <c:v>227.398793035994</c:v>
                </c:pt>
                <c:pt idx="1">
                  <c:v>225.0715</c:v>
                </c:pt>
                <c:pt idx="2">
                  <c:v>225.574398358586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IgA!$M$3:$M$20</c:f>
              <c:numCache>
                <c:formatCode>0.0</c:formatCode>
                <c:ptCount val="18"/>
                <c:pt idx="0">
                  <c:v>8.91874999999999</c:v>
                </c:pt>
                <c:pt idx="1">
                  <c:v>9.96733333333302</c:v>
                </c:pt>
                <c:pt idx="2">
                  <c:v>19.937375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IgA!$N$3:$N$20</c:f>
              <c:numCache>
                <c:formatCode>0</c:formatCode>
                <c:ptCount val="18"/>
                <c:pt idx="0">
                  <c:v>204</c:v>
                </c:pt>
                <c:pt idx="1">
                  <c:v>204</c:v>
                </c:pt>
                <c:pt idx="2">
                  <c:v>204</c:v>
                </c:pt>
                <c:pt idx="3">
                  <c:v>204</c:v>
                </c:pt>
                <c:pt idx="4">
                  <c:v>204</c:v>
                </c:pt>
                <c:pt idx="5">
                  <c:v>204</c:v>
                </c:pt>
                <c:pt idx="6">
                  <c:v>204</c:v>
                </c:pt>
                <c:pt idx="7">
                  <c:v>204</c:v>
                </c:pt>
                <c:pt idx="8">
                  <c:v>204</c:v>
                </c:pt>
                <c:pt idx="9">
                  <c:v>204</c:v>
                </c:pt>
                <c:pt idx="10">
                  <c:v>204</c:v>
                </c:pt>
                <c:pt idx="11">
                  <c:v>204</c:v>
                </c:pt>
                <c:pt idx="12">
                  <c:v>204</c:v>
                </c:pt>
                <c:pt idx="13">
                  <c:v>204</c:v>
                </c:pt>
                <c:pt idx="14">
                  <c:v>204</c:v>
                </c:pt>
                <c:pt idx="15">
                  <c:v>204</c:v>
                </c:pt>
                <c:pt idx="16">
                  <c:v>204</c:v>
                </c:pt>
                <c:pt idx="17">
                  <c:v>204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IgA!$O$3:$O$20</c:f>
              <c:numCache>
                <c:formatCode>0</c:formatCode>
                <c:ptCount val="18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  <c:pt idx="4">
                  <c:v>250</c:v>
                </c:pt>
                <c:pt idx="5">
                  <c:v>250</c:v>
                </c:pt>
                <c:pt idx="6">
                  <c:v>250</c:v>
                </c:pt>
                <c:pt idx="7">
                  <c:v>250</c:v>
                </c:pt>
                <c:pt idx="8">
                  <c:v>250</c:v>
                </c:pt>
                <c:pt idx="9">
                  <c:v>250</c:v>
                </c:pt>
                <c:pt idx="10">
                  <c:v>250</c:v>
                </c:pt>
                <c:pt idx="11">
                  <c:v>250</c:v>
                </c:pt>
                <c:pt idx="12">
                  <c:v>250</c:v>
                </c:pt>
                <c:pt idx="13">
                  <c:v>250</c:v>
                </c:pt>
                <c:pt idx="14">
                  <c:v>250</c:v>
                </c:pt>
                <c:pt idx="15">
                  <c:v>250</c:v>
                </c:pt>
                <c:pt idx="16">
                  <c:v>250</c:v>
                </c:pt>
                <c:pt idx="17">
                  <c:v>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84576"/>
        <c:axId val="128986496"/>
      </c:lineChart>
      <c:catAx>
        <c:axId val="128984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986496"/>
        <c:crosses val="autoZero"/>
        <c:auto val="0"/>
        <c:lblAlgn val="ctr"/>
        <c:lblOffset val="100"/>
        <c:tickLblSkip val="1"/>
        <c:noMultiLvlLbl val="0"/>
      </c:catAx>
      <c:valAx>
        <c:axId val="128986496"/>
        <c:scaling>
          <c:orientation val="minMax"/>
          <c:max val="273"/>
          <c:min val="181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984576"/>
        <c:crosses val="autoZero"/>
        <c:crossBetween val="between"/>
        <c:majorUnit val="2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45132862"/>
          <c:y val="0.117315069344142"/>
          <c:w val="0.161417596523066"/>
          <c:h val="0.8761791610368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66527800032046"/>
          <c:y val="0.0824890554713604"/>
          <c:w val="0.704725312609365"/>
          <c:h val="0.724590163934426"/>
        </c:manualLayout>
      </c:layout>
      <c:lineChart>
        <c:grouping val="standard"/>
        <c:varyColors val="0"/>
        <c:ser>
          <c:idx val="0"/>
          <c:order val="0"/>
          <c:tx>
            <c:strRef>
              <c:f>IgM!$B$2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IgM!$B$3:$B$20</c:f>
              <c:numCache>
                <c:formatCode>0.0</c:formatCode>
                <c:ptCount val="18"/>
                <c:pt idx="0">
                  <c:v>83.2777777777778</c:v>
                </c:pt>
                <c:pt idx="1">
                  <c:v>82.6190476190476</c:v>
                </c:pt>
                <c:pt idx="2">
                  <c:v>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IgM!$C$2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IgM!$C$3:$C$20</c:f>
              <c:numCache>
                <c:formatCode>0.0</c:formatCode>
                <c:ptCount val="18"/>
                <c:pt idx="0">
                  <c:v>82.5710144927536</c:v>
                </c:pt>
                <c:pt idx="1">
                  <c:v>85.9333333333333</c:v>
                </c:pt>
                <c:pt idx="2">
                  <c:v>84.45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IgM!$D$2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IgM!$D$3:$D$20</c:f>
              <c:numCache>
                <c:formatCode>0.0</c:formatCode>
                <c:ptCount val="18"/>
                <c:pt idx="0">
                  <c:v>86.3692307692308</c:v>
                </c:pt>
                <c:pt idx="1">
                  <c:v>83.1294117647059</c:v>
                </c:pt>
                <c:pt idx="2">
                  <c:v>81.45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IgM!$E$2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IgM!$E$3:$E$20</c:f>
              <c:numCache>
                <c:formatCode>0.0_ </c:formatCode>
                <c:ptCount val="18"/>
              </c:numCache>
            </c:numRef>
          </c:val>
          <c:smooth val="0"/>
        </c:ser>
        <c:ser>
          <c:idx val="6"/>
          <c:order val="4"/>
          <c:tx>
            <c:strRef>
              <c:f>IgM!$F$2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IgM!$F$3:$F$20</c:f>
              <c:numCache>
                <c:formatCode>0.0</c:formatCode>
                <c:ptCount val="18"/>
                <c:pt idx="0">
                  <c:v>82.125</c:v>
                </c:pt>
                <c:pt idx="1">
                  <c:v>82.0110833333333</c:v>
                </c:pt>
                <c:pt idx="2">
                  <c:v>80.7485833333333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IgM!$G$2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IgM!$G$3:$G$20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8"/>
          <c:order val="6"/>
          <c:tx>
            <c:strRef>
              <c:f>IgM!$H$2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IgM!$H$3:$H$20</c:f>
              <c:numCache>
                <c:formatCode>0.0</c:formatCode>
                <c:ptCount val="18"/>
                <c:pt idx="0">
                  <c:v>82.3</c:v>
                </c:pt>
                <c:pt idx="1">
                  <c:v>82.6</c:v>
                </c:pt>
                <c:pt idx="2">
                  <c:v>80.9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IgM!$I$2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IgM!$I$3:$I$20</c:f>
              <c:numCache>
                <c:formatCode>0.0</c:formatCode>
                <c:ptCount val="18"/>
                <c:pt idx="1">
                  <c:v>81.4</c:v>
                </c:pt>
                <c:pt idx="2">
                  <c:v>80.4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IgM!$J$2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IgM!$J$3:$J$20</c:f>
              <c:numCache>
                <c:formatCode>0.0</c:formatCode>
                <c:ptCount val="18"/>
              </c:numCache>
            </c:numRef>
          </c:val>
          <c:smooth val="0"/>
        </c:ser>
        <c:ser>
          <c:idx val="9"/>
          <c:order val="9"/>
          <c:tx>
            <c:strRef>
              <c:f>IgM!$K$2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IgM!$K$3:$K$20</c:f>
              <c:numCache>
                <c:formatCode>0</c:formatCode>
                <c:ptCount val="18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IgM!$L$2</c:f>
              <c:strCache>
                <c:ptCount val="1"/>
                <c:pt idx="0">
                  <c:v>6病院平均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IgM!$L$3:$L$20</c:f>
              <c:numCache>
                <c:formatCode>0.0</c:formatCode>
                <c:ptCount val="18"/>
                <c:pt idx="0">
                  <c:v>83.3286046079524</c:v>
                </c:pt>
                <c:pt idx="1">
                  <c:v>82.94881267507</c:v>
                </c:pt>
                <c:pt idx="2">
                  <c:v>81.8247638888889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IgM!$M$2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IgM!$M$3:$M$20</c:f>
              <c:numCache>
                <c:formatCode>0.0</c:formatCode>
                <c:ptCount val="18"/>
                <c:pt idx="0">
                  <c:v>4.2442307692308</c:v>
                </c:pt>
                <c:pt idx="1">
                  <c:v>4.53333333333329</c:v>
                </c:pt>
                <c:pt idx="2">
                  <c:v>4.05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IgM!$N$2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IgM!$N$3:$N$20</c:f>
              <c:numCache>
                <c:formatCode>0</c:formatCode>
                <c:ptCount val="18"/>
                <c:pt idx="0">
                  <c:v>74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74</c:v>
                </c:pt>
                <c:pt idx="5">
                  <c:v>74</c:v>
                </c:pt>
                <c:pt idx="6">
                  <c:v>74</c:v>
                </c:pt>
                <c:pt idx="7">
                  <c:v>74</c:v>
                </c:pt>
                <c:pt idx="8">
                  <c:v>74</c:v>
                </c:pt>
                <c:pt idx="9">
                  <c:v>74</c:v>
                </c:pt>
                <c:pt idx="10">
                  <c:v>74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74</c:v>
                </c:pt>
                <c:pt idx="15">
                  <c:v>74</c:v>
                </c:pt>
                <c:pt idx="16">
                  <c:v>74</c:v>
                </c:pt>
                <c:pt idx="17">
                  <c:v>74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IgM!$O$2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IgM!$A$3:$A$20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IgM!$O$3:$O$20</c:f>
              <c:numCache>
                <c:formatCode>0</c:formatCode>
                <c:ptCount val="18"/>
                <c:pt idx="0">
                  <c:v>92</c:v>
                </c:pt>
                <c:pt idx="1">
                  <c:v>92</c:v>
                </c:pt>
                <c:pt idx="2">
                  <c:v>92</c:v>
                </c:pt>
                <c:pt idx="3">
                  <c:v>92</c:v>
                </c:pt>
                <c:pt idx="4">
                  <c:v>92</c:v>
                </c:pt>
                <c:pt idx="5">
                  <c:v>92</c:v>
                </c:pt>
                <c:pt idx="6">
                  <c:v>92</c:v>
                </c:pt>
                <c:pt idx="7">
                  <c:v>92</c:v>
                </c:pt>
                <c:pt idx="8">
                  <c:v>92</c:v>
                </c:pt>
                <c:pt idx="9">
                  <c:v>92</c:v>
                </c:pt>
                <c:pt idx="10">
                  <c:v>92</c:v>
                </c:pt>
                <c:pt idx="11">
                  <c:v>92</c:v>
                </c:pt>
                <c:pt idx="12">
                  <c:v>92</c:v>
                </c:pt>
                <c:pt idx="13">
                  <c:v>92</c:v>
                </c:pt>
                <c:pt idx="14">
                  <c:v>92</c:v>
                </c:pt>
                <c:pt idx="15">
                  <c:v>92</c:v>
                </c:pt>
                <c:pt idx="16">
                  <c:v>92</c:v>
                </c:pt>
                <c:pt idx="17">
                  <c:v>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33664"/>
        <c:axId val="129235584"/>
      </c:lineChart>
      <c:catAx>
        <c:axId val="12923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235584"/>
        <c:crosses val="autoZero"/>
        <c:auto val="0"/>
        <c:lblAlgn val="ctr"/>
        <c:lblOffset val="100"/>
        <c:tickLblSkip val="1"/>
        <c:noMultiLvlLbl val="0"/>
      </c:catAx>
      <c:valAx>
        <c:axId val="129235584"/>
        <c:scaling>
          <c:orientation val="minMax"/>
          <c:max val="101"/>
          <c:min val="65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233664"/>
        <c:crosses val="autoZero"/>
        <c:crossBetween val="between"/>
        <c:majorUnit val="9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5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817586397733686"/>
          <c:y val="0.12558008096346"/>
          <c:w val="0.161417651603571"/>
          <c:h val="0.848190026109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4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058568329718"/>
          <c:y val="0.0756725372556609"/>
          <c:w val="0.587552188942659"/>
          <c:h val="0.784555835107412"/>
        </c:manualLayout>
      </c:layout>
      <c:lineChart>
        <c:grouping val="standard"/>
        <c:varyColors val="0"/>
        <c:ser>
          <c:idx val="0"/>
          <c:order val="0"/>
          <c:tx>
            <c:strRef>
              <c:f>LDL!$B$2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99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99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LDL!$B$3:$B$20</c:f>
              <c:numCache>
                <c:formatCode>0.0</c:formatCode>
                <c:ptCount val="18"/>
                <c:pt idx="0">
                  <c:v>81.2777777777778</c:v>
                </c:pt>
                <c:pt idx="1">
                  <c:v>81.4285714285714</c:v>
                </c:pt>
                <c:pt idx="2">
                  <c:v>81.2727272727273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LDL!$C$2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LDL!$C$3:$C$20</c:f>
              <c:numCache>
                <c:formatCode>0.0</c:formatCode>
                <c:ptCount val="18"/>
                <c:pt idx="0">
                  <c:v>82.6</c:v>
                </c:pt>
                <c:pt idx="1">
                  <c:v>82.9310810810811</c:v>
                </c:pt>
                <c:pt idx="2">
                  <c:v>82.6528735632184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LDL!$D$2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FF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LDL!$D$3:$D$20</c:f>
              <c:numCache>
                <c:formatCode>0.0</c:formatCode>
                <c:ptCount val="18"/>
                <c:pt idx="0">
                  <c:v>81.1052631578947</c:v>
                </c:pt>
                <c:pt idx="1">
                  <c:v>80.8421052631579</c:v>
                </c:pt>
                <c:pt idx="2">
                  <c:v>81.0952380952381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LDL!$E$2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LDL!$E$3:$E$20</c:f>
              <c:numCache>
                <c:formatCode>0.0</c:formatCode>
                <c:ptCount val="18"/>
                <c:pt idx="0">
                  <c:v>83.438</c:v>
                </c:pt>
                <c:pt idx="1">
                  <c:v>83.218</c:v>
                </c:pt>
                <c:pt idx="2">
                  <c:v>82.95</c:v>
                </c:pt>
              </c:numCache>
            </c:numRef>
          </c:val>
          <c:smooth val="0"/>
        </c:ser>
        <c:ser>
          <c:idx val="7"/>
          <c:order val="4"/>
          <c:tx>
            <c:strRef>
              <c:f>LDL!$H$2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CC"/>
              </a:solidFill>
              <a:ln w="9525" cap="flat" cmpd="sng" algn="ctr">
                <a:solidFill>
                  <a:srgbClr val="0000CC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LDL!$H$3:$H$20</c:f>
              <c:numCache>
                <c:formatCode>0.0</c:formatCode>
                <c:ptCount val="18"/>
                <c:pt idx="0">
                  <c:v>82.8</c:v>
                </c:pt>
                <c:pt idx="1">
                  <c:v>82.5</c:v>
                </c:pt>
                <c:pt idx="2">
                  <c:v>81.9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LDL!$K$2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LDL!$K$3:$K$20</c:f>
              <c:numCache>
                <c:formatCode>0</c:formatCode>
                <c:ptCount val="18"/>
                <c:pt idx="0">
                  <c:v>82</c:v>
                </c:pt>
                <c:pt idx="1" c:formatCode="General">
                  <c:v>82</c:v>
                </c:pt>
                <c:pt idx="2" c:formatCode="General">
                  <c:v>82</c:v>
                </c:pt>
                <c:pt idx="3" c:formatCode="General">
                  <c:v>82</c:v>
                </c:pt>
                <c:pt idx="4" c:formatCode="General">
                  <c:v>82</c:v>
                </c:pt>
                <c:pt idx="5" c:formatCode="General">
                  <c:v>82</c:v>
                </c:pt>
                <c:pt idx="6" c:formatCode="General">
                  <c:v>82</c:v>
                </c:pt>
                <c:pt idx="7" c:formatCode="General">
                  <c:v>82</c:v>
                </c:pt>
                <c:pt idx="8" c:formatCode="General">
                  <c:v>82</c:v>
                </c:pt>
                <c:pt idx="9" c:formatCode="General">
                  <c:v>82</c:v>
                </c:pt>
                <c:pt idx="10" c:formatCode="General">
                  <c:v>82</c:v>
                </c:pt>
                <c:pt idx="11" c:formatCode="General">
                  <c:v>82</c:v>
                </c:pt>
                <c:pt idx="12" c:formatCode="General">
                  <c:v>82</c:v>
                </c:pt>
                <c:pt idx="13" c:formatCode="General">
                  <c:v>82</c:v>
                </c:pt>
                <c:pt idx="14" c:formatCode="General">
                  <c:v>82</c:v>
                </c:pt>
                <c:pt idx="15" c:formatCode="General">
                  <c:v>82</c:v>
                </c:pt>
                <c:pt idx="16" c:formatCode="General">
                  <c:v>82</c:v>
                </c:pt>
                <c:pt idx="17" c:formatCode="General">
                  <c:v>82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LDL!$L$2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LDL!$L$3:$L$20</c:f>
              <c:numCache>
                <c:formatCode>0.0</c:formatCode>
                <c:ptCount val="18"/>
                <c:pt idx="0">
                  <c:v>82.2442081871345</c:v>
                </c:pt>
                <c:pt idx="1">
                  <c:v>82.1839515545621</c:v>
                </c:pt>
                <c:pt idx="2">
                  <c:v>81.9741677862368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LDL!$Q$2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LDL!$Q$3:$Q$20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</c:ser>
        <c:ser>
          <c:idx val="3"/>
          <c:order val="8"/>
          <c:tx>
            <c:strRef>
              <c:f>LDL!$R$2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LDL!$R$3:$R$20</c:f>
              <c:numCache>
                <c:formatCode>General</c:formatCode>
                <c:ptCount val="18"/>
                <c:pt idx="0">
                  <c:v>87</c:v>
                </c:pt>
                <c:pt idx="1">
                  <c:v>87</c:v>
                </c:pt>
                <c:pt idx="2">
                  <c:v>87</c:v>
                </c:pt>
                <c:pt idx="3">
                  <c:v>87</c:v>
                </c:pt>
                <c:pt idx="4">
                  <c:v>87</c:v>
                </c:pt>
                <c:pt idx="5">
                  <c:v>87</c:v>
                </c:pt>
                <c:pt idx="6">
                  <c:v>87</c:v>
                </c:pt>
                <c:pt idx="7">
                  <c:v>87</c:v>
                </c:pt>
                <c:pt idx="8">
                  <c:v>87</c:v>
                </c:pt>
                <c:pt idx="9">
                  <c:v>87</c:v>
                </c:pt>
                <c:pt idx="10">
                  <c:v>87</c:v>
                </c:pt>
                <c:pt idx="11">
                  <c:v>87</c:v>
                </c:pt>
                <c:pt idx="12">
                  <c:v>87</c:v>
                </c:pt>
                <c:pt idx="13">
                  <c:v>87</c:v>
                </c:pt>
                <c:pt idx="14">
                  <c:v>87</c:v>
                </c:pt>
                <c:pt idx="15">
                  <c:v>87</c:v>
                </c:pt>
                <c:pt idx="16">
                  <c:v>87</c:v>
                </c:pt>
                <c:pt idx="17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24896"/>
        <c:axId val="128627072"/>
      </c:lineChart>
      <c:catAx>
        <c:axId val="12862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27072"/>
        <c:crosses val="autoZero"/>
        <c:auto val="0"/>
        <c:lblAlgn val="ctr"/>
        <c:lblOffset val="100"/>
        <c:tickLblSkip val="1"/>
        <c:noMultiLvlLbl val="0"/>
      </c:catAx>
      <c:valAx>
        <c:axId val="128627072"/>
        <c:scaling>
          <c:orientation val="minMax"/>
          <c:max val="92"/>
          <c:min val="7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24896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8439235966164"/>
          <c:y val="0.186375210561366"/>
          <c:w val="0.269557801706898"/>
          <c:h val="0.7141474743564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9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1688955085232"/>
          <c:y val="0.0769231924927772"/>
          <c:w val="0.683442100181752"/>
          <c:h val="0.784616563426327"/>
        </c:manualLayout>
      </c:layout>
      <c:lineChart>
        <c:grouping val="standard"/>
        <c:varyColors val="0"/>
        <c:ser>
          <c:idx val="2"/>
          <c:order val="0"/>
          <c:tx>
            <c:strRef>
              <c:f>LDL!$F$2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LDL!$F$3:$F$20</c:f>
              <c:numCache>
                <c:formatCode>0.0</c:formatCode>
                <c:ptCount val="18"/>
                <c:pt idx="0">
                  <c:v>73.105</c:v>
                </c:pt>
                <c:pt idx="1">
                  <c:v>73.1908333333333</c:v>
                </c:pt>
                <c:pt idx="2">
                  <c:v>72.8320833333333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LDL!$G$2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LDL!$G$3:$G$20</c:f>
              <c:numCache>
                <c:formatCode>0.0</c:formatCode>
                <c:ptCount val="18"/>
                <c:pt idx="0">
                  <c:v>71.3</c:v>
                </c:pt>
                <c:pt idx="1">
                  <c:v>71.337</c:v>
                </c:pt>
                <c:pt idx="2">
                  <c:v>72.082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LDL!$I$2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LDL!$I$3:$I$20</c:f>
              <c:numCache>
                <c:formatCode>0.0</c:formatCode>
                <c:ptCount val="18"/>
                <c:pt idx="1">
                  <c:v>72.44</c:v>
                </c:pt>
                <c:pt idx="2">
                  <c:v>72.16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LDL!$J$2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LDL!$J$3:$J$20</c:f>
              <c:numCache>
                <c:formatCode>0.0</c:formatCode>
                <c:ptCount val="18"/>
                <c:pt idx="1">
                  <c:v>74</c:v>
                </c:pt>
                <c:pt idx="2">
                  <c:v>73.6666666666667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LDL!$N$2</c:f>
              <c:strCache>
                <c:ptCount val="1"/>
                <c:pt idx="0">
                  <c:v>積水認証値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LDL!$N$3:$N$20</c:f>
              <c:numCache>
                <c:formatCode>0</c:formatCode>
                <c:ptCount val="1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LDL!$O$2</c:f>
              <c:strCache>
                <c:ptCount val="1"/>
                <c:pt idx="0">
                  <c:v>積水平均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LDL!$O$3:$O$17</c:f>
              <c:numCache>
                <c:formatCode>0.0</c:formatCode>
                <c:ptCount val="15"/>
                <c:pt idx="0">
                  <c:v>72.2025</c:v>
                </c:pt>
                <c:pt idx="1">
                  <c:v>72.3226111111111</c:v>
                </c:pt>
                <c:pt idx="2">
                  <c:v>72.3580277777778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LDL!$S$2</c:f>
              <c:strCache>
                <c:ptCount val="1"/>
                <c:pt idx="0">
                  <c:v>積水下限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LDL!$S$3:$S$20</c:f>
              <c:numCache>
                <c:formatCode>General</c:formatCode>
                <c:ptCount val="18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  <c:pt idx="16">
                  <c:v>67</c:v>
                </c:pt>
                <c:pt idx="17">
                  <c:v>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LDL!$T$2</c:f>
              <c:strCache>
                <c:ptCount val="1"/>
                <c:pt idx="0">
                  <c:v>積水上限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LDL!$A$3:$A$20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LDL!$T$3:$T$20</c:f>
              <c:numCache>
                <c:formatCode>General</c:formatCode>
                <c:ptCount val="18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47168"/>
        <c:axId val="129063552"/>
      </c:lineChart>
      <c:catAx>
        <c:axId val="128647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063552"/>
        <c:crosses val="autoZero"/>
        <c:auto val="0"/>
        <c:lblAlgn val="ctr"/>
        <c:lblOffset val="100"/>
        <c:tickLblSkip val="1"/>
        <c:noMultiLvlLbl val="0"/>
      </c:catAx>
      <c:valAx>
        <c:axId val="129063552"/>
        <c:scaling>
          <c:orientation val="minMax"/>
          <c:max val="82"/>
          <c:min val="6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0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86471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8701980434264"/>
          <c:y val="0.196923222435033"/>
          <c:w val="0.190654846399794"/>
          <c:h val="0.6789748377806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800151489932"/>
          <c:y val="0.0541292237628593"/>
          <c:w val="0.821326308831994"/>
          <c:h val="0.805692676777945"/>
        </c:manualLayout>
      </c:layout>
      <c:lineChart>
        <c:grouping val="standard"/>
        <c:varyColors val="0"/>
        <c:ser>
          <c:idx val="18"/>
          <c:order val="0"/>
          <c:tx>
            <c:strRef>
              <c:f>'2026.5月を100％とした時の活性変化率'!$B$1</c:f>
              <c:strCache>
                <c:ptCount val="1"/>
                <c:pt idx="0">
                  <c:v>Na</c:v>
                </c:pt>
              </c:strCache>
            </c:strRef>
          </c:tx>
          <c:spPr>
            <a:ln w="12700" cap="rnd" cmpd="sng" algn="ctr">
              <a:solidFill>
                <a:srgbClr val="99CC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99CC00"/>
              </a:solidFill>
              <a:ln w="9525" cap="flat" cmpd="sng" algn="ctr">
                <a:solidFill>
                  <a:srgbClr val="99CC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'2026.5月を100％とした時の活性変化率'!$B$2:$B$22</c:f>
              <c:numCache>
                <c:formatCode>0.0</c:formatCode>
                <c:ptCount val="21"/>
                <c:pt idx="0">
                  <c:v>100</c:v>
                </c:pt>
                <c:pt idx="1">
                  <c:v>99.9357981817687</c:v>
                </c:pt>
                <c:pt idx="2">
                  <c:v>99.8462377194519</c:v>
                </c:pt>
              </c:numCache>
            </c:numRef>
          </c:val>
          <c:smooth val="0"/>
        </c:ser>
        <c:ser>
          <c:idx val="19"/>
          <c:order val="1"/>
          <c:tx>
            <c:strRef>
              <c:f>'2026.5月を100％とした時の活性変化率'!$C$1</c:f>
              <c:strCache>
                <c:ptCount val="1"/>
                <c:pt idx="0">
                  <c:v>K</c:v>
                </c:pt>
              </c:strCache>
            </c:strRef>
          </c:tx>
          <c:spPr>
            <a:ln w="12700" cap="rnd" cmpd="sng" algn="ctr">
              <a:solidFill>
                <a:srgbClr val="FFCC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CC00"/>
              </a:solidFill>
              <a:ln w="9525" cap="flat" cmpd="sng" algn="ctr">
                <a:solidFill>
                  <a:srgbClr val="FFCC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'2026.5月を100％とした時の活性変化率'!$C$2:$C$22</c:f>
              <c:numCache>
                <c:formatCode>0.0</c:formatCode>
                <c:ptCount val="21"/>
                <c:pt idx="0">
                  <c:v>100</c:v>
                </c:pt>
                <c:pt idx="1">
                  <c:v>99.8475273391914</c:v>
                </c:pt>
                <c:pt idx="2">
                  <c:v>99.7988828729103</c:v>
                </c:pt>
              </c:numCache>
            </c:numRef>
          </c:val>
          <c:smooth val="0"/>
        </c:ser>
        <c:ser>
          <c:idx val="20"/>
          <c:order val="2"/>
          <c:tx>
            <c:strRef>
              <c:f>'2026.5月を100％とした時の活性変化率'!$D$1</c:f>
              <c:strCache>
                <c:ptCount val="1"/>
                <c:pt idx="0">
                  <c:v>CL</c:v>
                </c:pt>
              </c:strCache>
            </c:strRef>
          </c:tx>
          <c:spPr>
            <a:ln w="12700" cap="rnd" cmpd="sng" algn="ctr">
              <a:solidFill>
                <a:srgbClr val="FF99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9900"/>
              </a:solidFill>
              <a:ln w="9525" cap="flat" cmpd="sng" algn="ctr">
                <a:solidFill>
                  <a:srgbClr val="FF99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'2026.5月を100％とした時の活性変化率'!$D$2:$D$22</c:f>
              <c:numCache>
                <c:formatCode>0.0</c:formatCode>
                <c:ptCount val="21"/>
                <c:pt idx="0">
                  <c:v>100</c:v>
                </c:pt>
                <c:pt idx="1">
                  <c:v>100</c:v>
                </c:pt>
                <c:pt idx="2">
                  <c:v>99.7902498260021</c:v>
                </c:pt>
              </c:numCache>
            </c:numRef>
          </c:val>
          <c:smooth val="0"/>
        </c:ser>
        <c:ser>
          <c:idx val="21"/>
          <c:order val="3"/>
          <c:tx>
            <c:strRef>
              <c:f>'2026.5月を100％とした時の活性変化率'!$E$1</c:f>
              <c:strCache>
                <c:ptCount val="1"/>
                <c:pt idx="0">
                  <c:v>Ca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'2026.5月を100％とした時の活性変化率'!$E$2:$E$22</c:f>
              <c:numCache>
                <c:formatCode>0.0</c:formatCode>
                <c:ptCount val="21"/>
                <c:pt idx="0">
                  <c:v>100</c:v>
                </c:pt>
                <c:pt idx="1">
                  <c:v>100.210185152998</c:v>
                </c:pt>
                <c:pt idx="2">
                  <c:v>100.308870110526</c:v>
                </c:pt>
              </c:numCache>
            </c:numRef>
          </c:val>
          <c:smooth val="0"/>
        </c:ser>
        <c:ser>
          <c:idx val="17"/>
          <c:order val="4"/>
          <c:tx>
            <c:strRef>
              <c:f>'2026.5月を100％とした時の活性変化率'!$F$1</c:f>
              <c:strCache>
                <c:ptCount val="1"/>
                <c:pt idx="0">
                  <c:v>GLU</c:v>
                </c:pt>
              </c:strCache>
            </c:strRef>
          </c:tx>
          <c:spPr>
            <a:ln w="12700" cap="rnd" cmpd="sng" algn="ctr">
              <a:solidFill>
                <a:srgbClr val="33CCCC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33CC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'2026.5月を100％とした時の活性変化率'!$F$2:$F$22</c:f>
              <c:numCache>
                <c:formatCode>0.0</c:formatCode>
                <c:ptCount val="21"/>
                <c:pt idx="0">
                  <c:v>100</c:v>
                </c:pt>
                <c:pt idx="1">
                  <c:v>100.177040237401</c:v>
                </c:pt>
                <c:pt idx="2">
                  <c:v>100.204819777677</c:v>
                </c:pt>
              </c:numCache>
            </c:numRef>
          </c:val>
          <c:smooth val="0"/>
        </c:ser>
        <c:ser>
          <c:idx val="8"/>
          <c:order val="5"/>
          <c:tx>
            <c:strRef>
              <c:f>'2026.5月を100％とした時の活性変化率'!$G$1</c:f>
              <c:strCache>
                <c:ptCount val="1"/>
                <c:pt idx="0">
                  <c:v>TCH</c:v>
                </c:pt>
              </c:strCache>
            </c:strRef>
          </c:tx>
          <c:spPr>
            <a:ln w="12700" cap="rnd" cmpd="sng" algn="ctr">
              <a:solidFill>
                <a:srgbClr val="00CCFF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CC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'2026.5月を100％とした時の活性変化率'!$G$2:$G$22</c:f>
              <c:numCache>
                <c:formatCode>0.0</c:formatCode>
                <c:ptCount val="21"/>
                <c:pt idx="0">
                  <c:v>100</c:v>
                </c:pt>
                <c:pt idx="1">
                  <c:v>99.4464453947006</c:v>
                </c:pt>
                <c:pt idx="2">
                  <c:v>99.4231059305046</c:v>
                </c:pt>
              </c:numCache>
            </c:numRef>
          </c:val>
          <c:smooth val="0"/>
        </c:ser>
        <c:ser>
          <c:idx val="9"/>
          <c:order val="6"/>
          <c:tx>
            <c:strRef>
              <c:f>'2026.5月を100％とした時の活性変化率'!$H$1</c:f>
              <c:strCache>
                <c:ptCount val="1"/>
                <c:pt idx="0">
                  <c:v>TG</c:v>
                </c:pt>
              </c:strCache>
            </c:strRef>
          </c:tx>
          <c:spPr>
            <a:ln w="12700" cap="rnd" cmpd="sng" algn="ctr">
              <a:solidFill>
                <a:srgbClr val="CCFFFF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CCFFFF"/>
              </a:solidFill>
              <a:ln w="9525" cap="flat" cmpd="sng" algn="ctr">
                <a:solidFill>
                  <a:srgbClr val="CC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'2026.5月を100％とした時の活性変化率'!$H$2:$H$22</c:f>
              <c:numCache>
                <c:formatCode>0.0</c:formatCode>
                <c:ptCount val="21"/>
                <c:pt idx="0">
                  <c:v>100</c:v>
                </c:pt>
                <c:pt idx="1">
                  <c:v>100.427496603262</c:v>
                </c:pt>
                <c:pt idx="2">
                  <c:v>100.550417720064</c:v>
                </c:pt>
              </c:numCache>
            </c:numRef>
          </c:val>
          <c:smooth val="0"/>
        </c:ser>
        <c:ser>
          <c:idx val="10"/>
          <c:order val="7"/>
          <c:tx>
            <c:strRef>
              <c:f>'2026.5月を100％とした時の活性変化率'!$I$1</c:f>
              <c:strCache>
                <c:ptCount val="1"/>
                <c:pt idx="0">
                  <c:v>HDL</c:v>
                </c:pt>
              </c:strCache>
            </c:strRef>
          </c:tx>
          <c:spPr>
            <a:ln w="12700" cap="rnd" cmpd="sng" algn="ctr">
              <a:solidFill>
                <a:srgbClr val="CCFFCC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CCFFCC"/>
              </a:solidFill>
              <a:ln w="9525" cap="flat" cmpd="sng" algn="ctr">
                <a:solidFill>
                  <a:srgbClr val="CCFF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'2026.5月を100％とした時の活性変化率'!$I$2:$I$22</c:f>
              <c:numCache>
                <c:formatCode>0.0</c:formatCode>
                <c:ptCount val="21"/>
                <c:pt idx="0">
                  <c:v>100</c:v>
                </c:pt>
                <c:pt idx="1">
                  <c:v>97.9335818616455</c:v>
                </c:pt>
                <c:pt idx="2">
                  <c:v>98.0076664665803</c:v>
                </c:pt>
              </c:numCache>
            </c:numRef>
          </c:val>
          <c:smooth val="0"/>
        </c:ser>
        <c:ser>
          <c:idx val="12"/>
          <c:order val="8"/>
          <c:tx>
            <c:strRef>
              <c:f>'2026.5月を100％とした時の活性変化率'!$J$1</c:f>
              <c:strCache>
                <c:ptCount val="1"/>
                <c:pt idx="0">
                  <c:v>TP</c:v>
                </c:pt>
              </c:strCache>
            </c:strRef>
          </c:tx>
          <c:spPr>
            <a:ln w="12700" cap="rnd" cmpd="sng" algn="ctr">
              <a:solidFill>
                <a:srgbClr val="99CC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99CC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'2026.5月を100％とした時の活性変化率'!$J$2:$J$22</c:f>
              <c:numCache>
                <c:formatCode>0.0</c:formatCode>
                <c:ptCount val="21"/>
                <c:pt idx="0">
                  <c:v>100</c:v>
                </c:pt>
                <c:pt idx="1">
                  <c:v>100.418894000965</c:v>
                </c:pt>
                <c:pt idx="2">
                  <c:v>100.375259167459</c:v>
                </c:pt>
              </c:numCache>
            </c:numRef>
          </c:val>
          <c:smooth val="0"/>
        </c:ser>
        <c:ser>
          <c:idx val="13"/>
          <c:order val="9"/>
          <c:tx>
            <c:strRef>
              <c:f>'2026.5月を100％とした時の活性変化率'!$K$1</c:f>
              <c:strCache>
                <c:ptCount val="1"/>
                <c:pt idx="0">
                  <c:v>ALB</c:v>
                </c:pt>
              </c:strCache>
            </c:strRef>
          </c:tx>
          <c:spPr>
            <a:ln w="12700" cap="rnd" cmpd="sng" algn="ctr">
              <a:solidFill>
                <a:srgbClr val="FF99CC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FF99CC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'2026.5月を100％とした時の活性変化率'!$K$2:$K$23</c:f>
              <c:numCache>
                <c:formatCode>0.0</c:formatCode>
                <c:ptCount val="22"/>
                <c:pt idx="0">
                  <c:v>100</c:v>
                </c:pt>
                <c:pt idx="1">
                  <c:v>99.6153340113819</c:v>
                </c:pt>
                <c:pt idx="2">
                  <c:v>99.514236939002</c:v>
                </c:pt>
              </c:numCache>
            </c:numRef>
          </c:val>
          <c:smooth val="0"/>
        </c:ser>
        <c:ser>
          <c:idx val="11"/>
          <c:order val="10"/>
          <c:tx>
            <c:strRef>
              <c:f>'2026.5月を100％とした時の活性変化率'!$L$1</c:f>
              <c:strCache>
                <c:ptCount val="1"/>
                <c:pt idx="0">
                  <c:v>TBIL</c:v>
                </c:pt>
              </c:strCache>
            </c:strRef>
          </c:tx>
          <c:spPr>
            <a:ln w="12700" cap="rnd" cmpd="sng" algn="ctr">
              <a:solidFill>
                <a:srgbClr val="FFFF99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99"/>
              </a:solidFill>
              <a:ln w="9525" cap="flat" cmpd="sng" algn="ctr">
                <a:solidFill>
                  <a:srgbClr val="FFFF99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'2026.5月を100％とした時の活性変化率'!$L$2:$L$22</c:f>
              <c:numCache>
                <c:formatCode>0.0</c:formatCode>
                <c:ptCount val="21"/>
                <c:pt idx="0">
                  <c:v>100</c:v>
                </c:pt>
                <c:pt idx="1">
                  <c:v>100.344601825944</c:v>
                </c:pt>
                <c:pt idx="2">
                  <c:v>100.436926247756</c:v>
                </c:pt>
              </c:numCache>
            </c:numRef>
          </c:val>
          <c:smooth val="0"/>
        </c:ser>
        <c:ser>
          <c:idx val="24"/>
          <c:order val="11"/>
          <c:tx>
            <c:strRef>
              <c:f>'2026.5月を100％とした時の活性変化率'!$M$1</c:f>
              <c:strCache>
                <c:ptCount val="1"/>
                <c:pt idx="0">
                  <c:v>CRP</c:v>
                </c:pt>
              </c:strCache>
            </c:strRef>
          </c:tx>
          <c:spPr>
            <a:ln w="12700" cap="rnd" cmpd="sng" algn="ctr">
              <a:solidFill>
                <a:srgbClr val="003366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33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'2026.5月を100％とした時の活性変化率'!$M$2:$M$22</c:f>
              <c:numCache>
                <c:formatCode>0.0</c:formatCode>
                <c:ptCount val="21"/>
                <c:pt idx="0">
                  <c:v>100</c:v>
                </c:pt>
                <c:pt idx="1">
                  <c:v>99.8511414057868</c:v>
                </c:pt>
                <c:pt idx="2">
                  <c:v>99.5499164850641</c:v>
                </c:pt>
              </c:numCache>
            </c:numRef>
          </c:val>
          <c:smooth val="0"/>
        </c:ser>
        <c:ser>
          <c:idx val="16"/>
          <c:order val="12"/>
          <c:tx>
            <c:strRef>
              <c:f>'2026.5月を100％とした時の活性変化率'!$N$1</c:f>
              <c:strCache>
                <c:ptCount val="1"/>
                <c:pt idx="0">
                  <c:v>UA</c:v>
                </c:pt>
              </c:strCache>
            </c:strRef>
          </c:tx>
          <c:spPr>
            <a:ln w="12700" cap="rnd" cmpd="sng" algn="ctr">
              <a:solidFill>
                <a:srgbClr val="3366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66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'2026.5月を100％とした時の活性変化率'!$N$2:$N$22</c:f>
              <c:numCache>
                <c:formatCode>0.0</c:formatCode>
                <c:ptCount val="21"/>
                <c:pt idx="0">
                  <c:v>100</c:v>
                </c:pt>
                <c:pt idx="1">
                  <c:v>100.655871611334</c:v>
                </c:pt>
                <c:pt idx="2">
                  <c:v>100.74149047123</c:v>
                </c:pt>
              </c:numCache>
            </c:numRef>
          </c:val>
          <c:smooth val="0"/>
        </c:ser>
        <c:ser>
          <c:idx val="14"/>
          <c:order val="13"/>
          <c:tx>
            <c:strRef>
              <c:f>'2026.5月を100％とした時の活性変化率'!$O$1</c:f>
              <c:strCache>
                <c:ptCount val="1"/>
                <c:pt idx="0">
                  <c:v>BUN</c:v>
                </c:pt>
              </c:strCache>
            </c:strRef>
          </c:tx>
          <c:spPr>
            <a:ln w="12700" cap="rnd" cmpd="sng" algn="ctr">
              <a:solidFill>
                <a:srgbClr val="CC99FF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CC99FF"/>
              </a:solidFill>
              <a:ln w="9525" cap="flat" cmpd="sng" algn="ctr">
                <a:solidFill>
                  <a:srgbClr val="CC99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'2026.5月を100％とした時の活性変化率'!$O$2:$O$22</c:f>
              <c:numCache>
                <c:formatCode>0.0</c:formatCode>
                <c:ptCount val="21"/>
                <c:pt idx="0">
                  <c:v>100</c:v>
                </c:pt>
                <c:pt idx="1">
                  <c:v>100.338795108378</c:v>
                </c:pt>
                <c:pt idx="2">
                  <c:v>100.458586768302</c:v>
                </c:pt>
              </c:numCache>
            </c:numRef>
          </c:val>
          <c:smooth val="0"/>
        </c:ser>
        <c:ser>
          <c:idx val="15"/>
          <c:order val="14"/>
          <c:tx>
            <c:strRef>
              <c:f>'2026.5月を100％とした時の活性変化率'!$P$1</c:f>
              <c:strCache>
                <c:ptCount val="1"/>
                <c:pt idx="0">
                  <c:v>CRE</c:v>
                </c:pt>
              </c:strCache>
            </c:strRef>
          </c:tx>
          <c:spPr>
            <a:ln w="12700" cap="rnd" cmpd="sng" algn="ctr">
              <a:solidFill>
                <a:srgbClr val="E3E3E3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E3E3E3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'2026.5月を100％とした時の活性変化率'!$P$2:$P$22</c:f>
              <c:numCache>
                <c:formatCode>0.0</c:formatCode>
                <c:ptCount val="21"/>
                <c:pt idx="0">
                  <c:v>100</c:v>
                </c:pt>
                <c:pt idx="1">
                  <c:v>100.386608672179</c:v>
                </c:pt>
                <c:pt idx="2">
                  <c:v>100.414349877562</c:v>
                </c:pt>
              </c:numCache>
            </c:numRef>
          </c:val>
          <c:smooth val="0"/>
        </c:ser>
        <c:ser>
          <c:idx val="0"/>
          <c:order val="15"/>
          <c:tx>
            <c:strRef>
              <c:f>'2026.5月を100％とした時の活性変化率'!$Q$1</c:f>
              <c:strCache>
                <c:ptCount val="1"/>
                <c:pt idx="0">
                  <c:v>AST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'2026.5月を100％とした時の活性変化率'!$Q$2:$Q$22</c:f>
              <c:numCache>
                <c:formatCode>0.0</c:formatCode>
                <c:ptCount val="21"/>
                <c:pt idx="0">
                  <c:v>100</c:v>
                </c:pt>
                <c:pt idx="1">
                  <c:v>100.499028694183</c:v>
                </c:pt>
                <c:pt idx="2">
                  <c:v>100.561592938151</c:v>
                </c:pt>
              </c:numCache>
            </c:numRef>
          </c:val>
          <c:smooth val="0"/>
        </c:ser>
        <c:ser>
          <c:idx val="1"/>
          <c:order val="16"/>
          <c:tx>
            <c:strRef>
              <c:f>'2026.5月を100％とした時の活性変化率'!$R$1</c:f>
              <c:strCache>
                <c:ptCount val="1"/>
                <c:pt idx="0">
                  <c:v>ALT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'2026.5月を100％とした時の活性変化率'!$R$2:$R$22</c:f>
              <c:numCache>
                <c:formatCode>0.0</c:formatCode>
                <c:ptCount val="21"/>
                <c:pt idx="0">
                  <c:v>100</c:v>
                </c:pt>
                <c:pt idx="1">
                  <c:v>98.9290757403106</c:v>
                </c:pt>
                <c:pt idx="2">
                  <c:v>99.1193560754681</c:v>
                </c:pt>
              </c:numCache>
            </c:numRef>
          </c:val>
          <c:smooth val="0"/>
        </c:ser>
        <c:ser>
          <c:idx val="2"/>
          <c:order val="17"/>
          <c:tx>
            <c:strRef>
              <c:f>'2026.5月を100％とした時の活性変化率'!$S$1</c:f>
              <c:strCache>
                <c:ptCount val="1"/>
                <c:pt idx="0">
                  <c:v>ALP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'2026.5月を100％とした時の活性変化率'!$S$2:$S$22</c:f>
              <c:numCache>
                <c:formatCode>0.0</c:formatCode>
                <c:ptCount val="21"/>
                <c:pt idx="0">
                  <c:v>100</c:v>
                </c:pt>
                <c:pt idx="1">
                  <c:v>100.598448996241</c:v>
                </c:pt>
                <c:pt idx="2">
                  <c:v>100.365917964544</c:v>
                </c:pt>
              </c:numCache>
            </c:numRef>
          </c:val>
          <c:smooth val="0"/>
        </c:ser>
        <c:ser>
          <c:idx val="3"/>
          <c:order val="18"/>
          <c:tx>
            <c:strRef>
              <c:f>'2026.5月を100％とした時の活性変化率'!$T$1</c:f>
              <c:strCache>
                <c:ptCount val="1"/>
                <c:pt idx="0">
                  <c:v>LD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x"/>
            <c:size val="5"/>
            <c:spPr>
              <a:noFill/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'2026.5月を100％とした時の活性変化率'!$T$2:$T$22</c:f>
              <c:numCache>
                <c:formatCode>0.0</c:formatCode>
                <c:ptCount val="21"/>
                <c:pt idx="0">
                  <c:v>100</c:v>
                </c:pt>
                <c:pt idx="1">
                  <c:v>99.8874976952989</c:v>
                </c:pt>
                <c:pt idx="2">
                  <c:v>99.941896913216</c:v>
                </c:pt>
              </c:numCache>
            </c:numRef>
          </c:val>
          <c:smooth val="0"/>
        </c:ser>
        <c:ser>
          <c:idx val="4"/>
          <c:order val="19"/>
          <c:tx>
            <c:strRef>
              <c:f>'2026.5月を100％とした時の活性変化率'!$U$1</c:f>
              <c:strCache>
                <c:ptCount val="1"/>
                <c:pt idx="0">
                  <c:v>CPK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'2026.5月を100％とした時の活性変化率'!$U$2:$U$22</c:f>
              <c:numCache>
                <c:formatCode>0.0</c:formatCode>
                <c:ptCount val="21"/>
                <c:pt idx="0">
                  <c:v>100</c:v>
                </c:pt>
                <c:pt idx="1">
                  <c:v>99.6361557807715</c:v>
                </c:pt>
                <c:pt idx="2">
                  <c:v>99.3618302405618</c:v>
                </c:pt>
              </c:numCache>
            </c:numRef>
          </c:val>
          <c:smooth val="0"/>
        </c:ser>
        <c:ser>
          <c:idx val="5"/>
          <c:order val="20"/>
          <c:tx>
            <c:strRef>
              <c:f>'2026.5月を100％とした時の活性変化率'!$V$1</c:f>
              <c:strCache>
                <c:ptCount val="1"/>
                <c:pt idx="0">
                  <c:v>rGT</c:v>
                </c:pt>
              </c:strCache>
            </c:strRef>
          </c:tx>
          <c:spPr>
            <a:ln w="12700" cap="rnd" cmpd="sng" algn="ctr">
              <a:solidFill>
                <a:srgbClr val="80000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800000"/>
              </a:solidFill>
              <a:ln w="9525" cap="flat" cmpd="sng" algn="ctr">
                <a:solidFill>
                  <a:srgbClr val="8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'2026.5月を100％とした時の活性変化率'!$V$2:$V$22</c:f>
              <c:numCache>
                <c:formatCode>0.0</c:formatCode>
                <c:ptCount val="21"/>
                <c:pt idx="0">
                  <c:v>100</c:v>
                </c:pt>
                <c:pt idx="1">
                  <c:v>99.8661206185079</c:v>
                </c:pt>
                <c:pt idx="2">
                  <c:v>99.8796428389525</c:v>
                </c:pt>
              </c:numCache>
            </c:numRef>
          </c:val>
          <c:smooth val="0"/>
        </c:ser>
        <c:ser>
          <c:idx val="6"/>
          <c:order val="21"/>
          <c:tx>
            <c:strRef>
              <c:f>'2026.5月を100％とした時の活性変化率'!$W$1</c:f>
              <c:strCache>
                <c:ptCount val="1"/>
                <c:pt idx="0">
                  <c:v>AMY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'2026.5月を100％とした時の活性変化率'!$W$2:$W$22</c:f>
              <c:numCache>
                <c:formatCode>0.0</c:formatCode>
                <c:ptCount val="21"/>
                <c:pt idx="0">
                  <c:v>100</c:v>
                </c:pt>
                <c:pt idx="1">
                  <c:v>99.9259327171468</c:v>
                </c:pt>
                <c:pt idx="2">
                  <c:v>99.8381414065573</c:v>
                </c:pt>
              </c:numCache>
            </c:numRef>
          </c:val>
          <c:smooth val="0"/>
        </c:ser>
        <c:ser>
          <c:idx val="7"/>
          <c:order val="22"/>
          <c:tx>
            <c:strRef>
              <c:f>'2026.5月を100％とした時の活性変化率'!$X$1</c:f>
              <c:strCache>
                <c:ptCount val="1"/>
                <c:pt idx="0">
                  <c:v>CHE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'2026.5月を100％とした時の活性変化率'!$X$2:$X$22</c:f>
              <c:numCache>
                <c:formatCode>0.0</c:formatCode>
                <c:ptCount val="21"/>
                <c:pt idx="0">
                  <c:v>100</c:v>
                </c:pt>
                <c:pt idx="1">
                  <c:v>99.8193053114881</c:v>
                </c:pt>
                <c:pt idx="2">
                  <c:v>99.7367427938224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'2026.5月を100％とした時の活性変化率'!$Y$1</c:f>
              <c:strCache>
                <c:ptCount val="1"/>
                <c:pt idx="0">
                  <c:v>Fe</c:v>
                </c:pt>
              </c:strCache>
            </c:strRef>
          </c:tx>
          <c:spPr>
            <a:ln w="12700" cap="rnd" cmpd="sng" algn="ctr">
              <a:solidFill>
                <a:srgbClr val="969696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969696"/>
              </a:solidFill>
              <a:ln w="9525" cap="flat" cmpd="sng" algn="ctr">
                <a:solidFill>
                  <a:srgbClr val="96969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'2026.5月を100％とした時の活性変化率'!$Y$2:$Y$22</c:f>
              <c:numCache>
                <c:formatCode>0.0</c:formatCode>
                <c:ptCount val="21"/>
                <c:pt idx="0">
                  <c:v>100</c:v>
                </c:pt>
                <c:pt idx="1">
                  <c:v>99.7688225360271</c:v>
                </c:pt>
                <c:pt idx="2">
                  <c:v>100.033470912817</c:v>
                </c:pt>
              </c:numCache>
            </c:numRef>
          </c:val>
          <c:smooth val="0"/>
        </c:ser>
        <c:ser>
          <c:idx val="29"/>
          <c:order val="24"/>
          <c:tx>
            <c:strRef>
              <c:f>'2026.5月を100％とした時の活性変化率'!$Z$1</c:f>
              <c:strCache>
                <c:ptCount val="1"/>
                <c:pt idx="0">
                  <c:v>Mg</c:v>
                </c:pt>
              </c:strCache>
            </c:strRef>
          </c:tx>
          <c:spPr>
            <a:ln w="12700" cap="rnd" cmpd="sng" algn="ctr">
              <a:solidFill>
                <a:srgbClr val="993366"/>
              </a:solidFill>
              <a:prstDash val="solid"/>
              <a:round/>
            </a:ln>
          </c:spPr>
          <c:marker>
            <c:symbol val="triangle"/>
            <c:size val="5"/>
            <c:spPr>
              <a:solidFill>
                <a:srgbClr val="993366"/>
              </a:solidFill>
              <a:ln w="9525" cap="flat" cmpd="sng" algn="ctr">
                <a:solidFill>
                  <a:srgbClr val="9933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'2026.5月を100％とした時の活性変化率'!$Z$2:$Z$22</c:f>
              <c:numCache>
                <c:formatCode>0.0</c:formatCode>
                <c:ptCount val="21"/>
                <c:pt idx="0">
                  <c:v>100</c:v>
                </c:pt>
                <c:pt idx="1">
                  <c:v>100.398156758005</c:v>
                </c:pt>
                <c:pt idx="2">
                  <c:v>100.918864434597</c:v>
                </c:pt>
              </c:numCache>
            </c:numRef>
          </c:val>
          <c:smooth val="0"/>
        </c:ser>
        <c:ser>
          <c:idx val="22"/>
          <c:order val="25"/>
          <c:tx>
            <c:strRef>
              <c:f>'2026.5月を100％とした時の活性変化率'!$AA$1</c:f>
              <c:strCache>
                <c:ptCount val="1"/>
                <c:pt idx="0">
                  <c:v>IP</c:v>
                </c:pt>
              </c:strCache>
            </c:strRef>
          </c:tx>
          <c:spPr>
            <a:ln w="12700" cap="rnd" cmpd="sng" algn="ctr">
              <a:solidFill>
                <a:srgbClr val="666699"/>
              </a:solidFill>
              <a:prstDash val="solid"/>
              <a:round/>
            </a:ln>
          </c:spPr>
          <c:marker>
            <c:symbol val="star"/>
            <c:size val="5"/>
            <c:spPr>
              <a:noFill/>
              <a:ln w="9525" cap="flat" cmpd="sng" algn="ctr">
                <a:solidFill>
                  <a:srgbClr val="666699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'2026.5月を100％とした時の活性変化率'!$AA$2:$AA$22</c:f>
              <c:numCache>
                <c:formatCode>0.0</c:formatCode>
                <c:ptCount val="21"/>
                <c:pt idx="0">
                  <c:v>100</c:v>
                </c:pt>
                <c:pt idx="1">
                  <c:v>100.175156438671</c:v>
                </c:pt>
                <c:pt idx="2">
                  <c:v>99.9743095350038</c:v>
                </c:pt>
              </c:numCache>
            </c:numRef>
          </c:val>
          <c:smooth val="0"/>
        </c:ser>
        <c:ser>
          <c:idx val="25"/>
          <c:order val="26"/>
          <c:tx>
            <c:strRef>
              <c:f>'2026.5月を100％とした時の活性変化率'!$AB$1</c:f>
              <c:strCache>
                <c:ptCount val="1"/>
                <c:pt idx="0">
                  <c:v>IgG</c:v>
                </c:pt>
              </c:strCache>
            </c:strRef>
          </c:tx>
          <c:spPr>
            <a:ln w="12700" cap="rnd" cmpd="sng" algn="ctr">
              <a:solidFill>
                <a:srgbClr val="339966"/>
              </a:solidFill>
              <a:prstDash val="solid"/>
              <a:round/>
            </a:ln>
          </c:spPr>
          <c:marker>
            <c:symbol val="dot"/>
            <c:size val="5"/>
            <c:spPr>
              <a:noFill/>
              <a:ln w="9525" cap="flat" cmpd="sng" algn="ctr">
                <a:solidFill>
                  <a:srgbClr val="339966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'2026.5月を100％とした時の活性変化率'!$AB$2:$AB$22</c:f>
              <c:numCache>
                <c:formatCode>0.0</c:formatCode>
                <c:ptCount val="21"/>
                <c:pt idx="0">
                  <c:v>100</c:v>
                </c:pt>
                <c:pt idx="1">
                  <c:v>100.679781902107</c:v>
                </c:pt>
                <c:pt idx="2">
                  <c:v>100.22566468634</c:v>
                </c:pt>
              </c:numCache>
            </c:numRef>
          </c:val>
          <c:smooth val="0"/>
        </c:ser>
        <c:ser>
          <c:idx val="26"/>
          <c:order val="27"/>
          <c:tx>
            <c:strRef>
              <c:f>'2026.5月を100％とした時の活性変化率'!$AC$1</c:f>
              <c:strCache>
                <c:ptCount val="1"/>
                <c:pt idx="0">
                  <c:v>IgA</c:v>
                </c:pt>
              </c:strCache>
            </c:strRef>
          </c:tx>
          <c:spPr>
            <a:ln w="12700" cap="rnd" cmpd="sng" algn="ctr">
              <a:solidFill>
                <a:srgbClr val="003300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'2026.5月を100％とした時の活性変化率'!$AC$2:$AC$22</c:f>
              <c:numCache>
                <c:formatCode>0.0</c:formatCode>
                <c:ptCount val="21"/>
                <c:pt idx="0">
                  <c:v>100</c:v>
                </c:pt>
                <c:pt idx="1">
                  <c:v>98.9765587561297</c:v>
                </c:pt>
                <c:pt idx="2">
                  <c:v>99.1977113629099</c:v>
                </c:pt>
              </c:numCache>
            </c:numRef>
          </c:val>
          <c:smooth val="0"/>
        </c:ser>
        <c:ser>
          <c:idx val="27"/>
          <c:order val="28"/>
          <c:tx>
            <c:strRef>
              <c:f>'2026.5月を100％とした時の活性変化率'!$AD$1</c:f>
              <c:strCache>
                <c:ptCount val="1"/>
                <c:pt idx="0">
                  <c:v>IgM</c:v>
                </c:pt>
              </c:strCache>
            </c:strRef>
          </c:tx>
          <c:spPr>
            <a:ln w="12700" cap="rnd" cmpd="sng" algn="ctr">
              <a:solidFill>
                <a:srgbClr val="3333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333300"/>
              </a:solidFill>
              <a:ln w="9525" cap="flat" cmpd="sng" algn="ctr">
                <a:solidFill>
                  <a:srgbClr val="33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'2026.5月を100％とした時の活性変化率'!$AD$2:$AD$22</c:f>
              <c:numCache>
                <c:formatCode>0.0</c:formatCode>
                <c:ptCount val="21"/>
                <c:pt idx="0">
                  <c:v>100</c:v>
                </c:pt>
                <c:pt idx="1">
                  <c:v>99.5442238176563</c:v>
                </c:pt>
                <c:pt idx="2">
                  <c:v>98.1952887293158</c:v>
                </c:pt>
              </c:numCache>
            </c:numRef>
          </c:val>
          <c:smooth val="0"/>
        </c:ser>
        <c:ser>
          <c:idx val="28"/>
          <c:order val="29"/>
          <c:tx>
            <c:strRef>
              <c:f>'2026.5月を100％とした時の活性変化率'!$AE$1</c:f>
              <c:strCache>
                <c:ptCount val="1"/>
                <c:pt idx="0">
                  <c:v>LDL</c:v>
                </c:pt>
              </c:strCache>
            </c:strRef>
          </c:tx>
          <c:spPr>
            <a:ln w="12700" cap="rnd" cmpd="sng" algn="ctr">
              <a:solidFill>
                <a:srgbClr val="993300"/>
              </a:solidFill>
              <a:prstDash val="solid"/>
              <a:round/>
            </a:ln>
          </c:spPr>
          <c:marker>
            <c:symbol val="square"/>
            <c:size val="5"/>
            <c:spPr>
              <a:solidFill>
                <a:srgbClr val="993300"/>
              </a:solidFill>
              <a:ln w="9525" cap="flat" cmpd="sng" algn="ctr">
                <a:solidFill>
                  <a:srgbClr val="99330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'2026.5月を100％とした時の活性変化率'!$A$2:$A$22</c:f>
              <c:strCache>
                <c:ptCount val="21"/>
                <c:pt idx="0" c:formatCode="@">
                  <c:v>26.05</c:v>
                </c:pt>
                <c:pt idx="1" c:formatCode="General">
                  <c:v>06</c:v>
                </c:pt>
                <c:pt idx="2" c:formatCode="General">
                  <c:v>07</c:v>
                </c:pt>
                <c:pt idx="3" c:formatCode="General">
                  <c:v>08</c:v>
                </c:pt>
                <c:pt idx="4" c:formatCode="General">
                  <c:v>09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@">
                  <c:v>27.01</c:v>
                </c:pt>
                <c:pt idx="9" c:formatCode="General">
                  <c:v>02</c:v>
                </c:pt>
                <c:pt idx="10" c:formatCode="General">
                  <c:v>03</c:v>
                </c:pt>
                <c:pt idx="11" c:formatCode="General">
                  <c:v>04</c:v>
                </c:pt>
                <c:pt idx="12" c:formatCode="General">
                  <c:v>05</c:v>
                </c:pt>
                <c:pt idx="13" c:formatCode="General">
                  <c:v>06</c:v>
                </c:pt>
                <c:pt idx="14" c:formatCode="General">
                  <c:v>07</c:v>
                </c:pt>
                <c:pt idx="15" c:formatCode="General">
                  <c:v>08</c:v>
                </c:pt>
                <c:pt idx="16" c:formatCode="General">
                  <c:v>09</c:v>
                </c:pt>
                <c:pt idx="17" c:formatCode="General">
                  <c:v>10</c:v>
                </c:pt>
                <c:pt idx="18" c:formatCode="General">
                  <c:v>11</c:v>
                </c:pt>
                <c:pt idx="19" c:formatCode="General">
                  <c:v>12</c:v>
                </c:pt>
                <c:pt idx="20" c:formatCode="@">
                  <c:v>28.01</c:v>
                </c:pt>
              </c:strCache>
            </c:strRef>
          </c:cat>
          <c:val>
            <c:numRef>
              <c:f>'2026.5月を100％とした時の活性変化率'!$AE$2:$AE$22</c:f>
              <c:numCache>
                <c:formatCode>0.0</c:formatCode>
                <c:ptCount val="21"/>
                <c:pt idx="0">
                  <c:v>100</c:v>
                </c:pt>
                <c:pt idx="1">
                  <c:v>100.166353119506</c:v>
                </c:pt>
                <c:pt idx="2">
                  <c:v>100.215404975974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46496"/>
        <c:axId val="129552768"/>
      </c:lineChart>
      <c:catAx>
        <c:axId val="12954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552768"/>
        <c:crosses val="autoZero"/>
        <c:auto val="1"/>
        <c:lblAlgn val="ctr"/>
        <c:lblOffset val="100"/>
        <c:tickLblSkip val="1"/>
        <c:noMultiLvlLbl val="0"/>
      </c:catAx>
      <c:valAx>
        <c:axId val="129552768"/>
        <c:scaling>
          <c:orientation val="minMax"/>
          <c:max val="108"/>
          <c:min val="9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129546496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4894094488209"/>
          <c:y val="0.00647841433613902"/>
          <c:w val="0.0738422572178471"/>
          <c:h val="0.9935215856638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2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75300151533"/>
          <c:y val="0.0768538876673996"/>
          <c:w val="0.599067490383494"/>
          <c:h val="0.784589246452129"/>
        </c:manualLayout>
      </c:layout>
      <c:lineChart>
        <c:grouping val="standard"/>
        <c:varyColors val="0"/>
        <c:ser>
          <c:idx val="10"/>
          <c:order val="0"/>
          <c:tx>
            <c:strRef>
              <c:f>CL!$B$2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CL!$B$3:$B$17</c:f>
              <c:numCache>
                <c:formatCode>0.0</c:formatCode>
                <c:ptCount val="15"/>
                <c:pt idx="0">
                  <c:v>108.838888888889</c:v>
                </c:pt>
                <c:pt idx="1">
                  <c:v>108.9</c:v>
                </c:pt>
                <c:pt idx="2">
                  <c:v>108.75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CL!$D$3:$D$20</c:f>
              <c:numCache>
                <c:formatCode>0.0</c:formatCode>
                <c:ptCount val="18"/>
                <c:pt idx="0">
                  <c:v>107.394117647059</c:v>
                </c:pt>
                <c:pt idx="1">
                  <c:v>107.282352941176</c:v>
                </c:pt>
                <c:pt idx="2">
                  <c:v>107.136842105263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3"/>
          <c:tx>
            <c:strRef>
              <c:f>CL!$H$2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CL!$I$2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CL!$I$3:$I$20</c:f>
              <c:numCache>
                <c:formatCode>0.0</c:formatCode>
                <c:ptCount val="18"/>
                <c:pt idx="1">
                  <c:v>107.05</c:v>
                </c:pt>
                <c:pt idx="2">
                  <c:v>107.45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CL!$J$2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</c:spPr>
          </c:marker>
          <c:dLbls>
            <c:delete val="1"/>
          </c:dLbls>
          <c:val>
            <c:numRef>
              <c:f>CL!$J$3:$J$20</c:f>
              <c:numCache>
                <c:formatCode>0.0</c:formatCode>
                <c:ptCount val="18"/>
                <c:pt idx="1">
                  <c:v>108.210526315789</c:v>
                </c:pt>
                <c:pt idx="2">
                  <c:v>108.4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CL!$K$2</c:f>
              <c:strCache>
                <c:ptCount val="1"/>
                <c:pt idx="0">
                  <c:v>日立以外認証値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CL!$K$3:$K$20</c:f>
              <c:numCache>
                <c:formatCode>0</c:formatCode>
                <c:ptCount val="18"/>
                <c:pt idx="0">
                  <c:v>109</c:v>
                </c:pt>
                <c:pt idx="1">
                  <c:v>109</c:v>
                </c:pt>
                <c:pt idx="2">
                  <c:v>109</c:v>
                </c:pt>
                <c:pt idx="3">
                  <c:v>109</c:v>
                </c:pt>
                <c:pt idx="4">
                  <c:v>109</c:v>
                </c:pt>
                <c:pt idx="5">
                  <c:v>109</c:v>
                </c:pt>
                <c:pt idx="6">
                  <c:v>109</c:v>
                </c:pt>
                <c:pt idx="7">
                  <c:v>109</c:v>
                </c:pt>
                <c:pt idx="8">
                  <c:v>109</c:v>
                </c:pt>
                <c:pt idx="9">
                  <c:v>109</c:v>
                </c:pt>
                <c:pt idx="10">
                  <c:v>109</c:v>
                </c:pt>
                <c:pt idx="11">
                  <c:v>109</c:v>
                </c:pt>
                <c:pt idx="12">
                  <c:v>109</c:v>
                </c:pt>
                <c:pt idx="13">
                  <c:v>109</c:v>
                </c:pt>
                <c:pt idx="14">
                  <c:v>109</c:v>
                </c:pt>
                <c:pt idx="15">
                  <c:v>109</c:v>
                </c:pt>
                <c:pt idx="16">
                  <c:v>109</c:v>
                </c:pt>
                <c:pt idx="17">
                  <c:v>109</c:v>
                </c:pt>
              </c:numCache>
            </c:numRef>
          </c:val>
          <c:smooth val="0"/>
        </c:ser>
        <c:ser>
          <c:idx val="0"/>
          <c:order val="7"/>
          <c:tx>
            <c:strRef>
              <c:f>CL!$L$2</c:f>
              <c:strCache>
                <c:ptCount val="1"/>
                <c:pt idx="0">
                  <c:v>日立以外平均</c:v>
                </c:pt>
              </c:strCache>
            </c:strRef>
          </c:tx>
          <c:spPr>
            <a:ln w="12700" cap="rnd" cmpd="sng" algn="ctr">
              <a:solidFill>
                <a:schemeClr val="tx1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chemeClr val="tx1"/>
              </a:solidFill>
            </c:spPr>
          </c:marker>
          <c:dLbls>
            <c:delete val="1"/>
          </c:dLbls>
          <c:val>
            <c:numRef>
              <c:f>CL!$L$3:$L$20</c:f>
              <c:numCache>
                <c:formatCode>0.0</c:formatCode>
                <c:ptCount val="18"/>
                <c:pt idx="0">
                  <c:v>108.132751633987</c:v>
                </c:pt>
                <c:pt idx="1">
                  <c:v>108.041979876161</c:v>
                </c:pt>
                <c:pt idx="2">
                  <c:v>108.147140350877</c:v>
                </c:pt>
              </c:numCache>
            </c:numRef>
          </c:val>
          <c:smooth val="0"/>
        </c:ser>
        <c:ser>
          <c:idx val="11"/>
          <c:order val="8"/>
          <c:tx>
            <c:strRef>
              <c:f>CL!$Q$2</c:f>
              <c:strCache>
                <c:ptCount val="1"/>
                <c:pt idx="0">
                  <c:v>日立以外下限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CL!$Q$3:$Q$20</c:f>
              <c:numCache>
                <c:formatCode>General</c:formatCode>
                <c:ptCount val="18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  <c:pt idx="6">
                  <c:v>106</c:v>
                </c:pt>
                <c:pt idx="7">
                  <c:v>106</c:v>
                </c:pt>
                <c:pt idx="8">
                  <c:v>106</c:v>
                </c:pt>
                <c:pt idx="9">
                  <c:v>106</c:v>
                </c:pt>
                <c:pt idx="10">
                  <c:v>106</c:v>
                </c:pt>
                <c:pt idx="11">
                  <c:v>106</c:v>
                </c:pt>
                <c:pt idx="12">
                  <c:v>106</c:v>
                </c:pt>
                <c:pt idx="13">
                  <c:v>106</c:v>
                </c:pt>
                <c:pt idx="14">
                  <c:v>106</c:v>
                </c:pt>
                <c:pt idx="15">
                  <c:v>106</c:v>
                </c:pt>
                <c:pt idx="16">
                  <c:v>106</c:v>
                </c:pt>
                <c:pt idx="17">
                  <c:v>106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CL!$R$2</c:f>
              <c:strCache>
                <c:ptCount val="1"/>
                <c:pt idx="0">
                  <c:v>日立以外上限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CL!$R$3:$R$20</c:f>
              <c:numCache>
                <c:formatCode>General</c:formatCode>
                <c:ptCount val="18"/>
                <c:pt idx="0">
                  <c:v>112</c:v>
                </c:pt>
                <c:pt idx="1">
                  <c:v>112</c:v>
                </c:pt>
                <c:pt idx="2">
                  <c:v>112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  <c:pt idx="9">
                  <c:v>112</c:v>
                </c:pt>
                <c:pt idx="10">
                  <c:v>112</c:v>
                </c:pt>
                <c:pt idx="11">
                  <c:v>112</c:v>
                </c:pt>
                <c:pt idx="12">
                  <c:v>112</c:v>
                </c:pt>
                <c:pt idx="13">
                  <c:v>112</c:v>
                </c:pt>
                <c:pt idx="14">
                  <c:v>112</c:v>
                </c:pt>
                <c:pt idx="15">
                  <c:v>112</c:v>
                </c:pt>
                <c:pt idx="16">
                  <c:v>112</c:v>
                </c:pt>
                <c:pt idx="17">
                  <c:v>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41280"/>
        <c:axId val="207042816"/>
      </c:lineChart>
      <c:catAx>
        <c:axId val="20704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05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042816"/>
        <c:crosses val="autoZero"/>
        <c:auto val="0"/>
        <c:lblAlgn val="ctr"/>
        <c:lblOffset val="100"/>
        <c:tickLblSkip val="1"/>
        <c:noMultiLvlLbl val="0"/>
      </c:catAx>
      <c:valAx>
        <c:axId val="207042816"/>
        <c:scaling>
          <c:orientation val="minMax"/>
          <c:max val="115"/>
          <c:min val="103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0412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6058413912408"/>
          <c:y val="0.110960172407851"/>
          <c:w val="0.250444675025697"/>
          <c:h val="0.864820528718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5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780674349433"/>
          <c:y val="0.0665376335000458"/>
          <c:w val="0.694408763415838"/>
          <c:h val="0.726974851869045"/>
        </c:manualLayout>
      </c:layout>
      <c:lineChart>
        <c:grouping val="standard"/>
        <c:varyColors val="0"/>
        <c:ser>
          <c:idx val="0"/>
          <c:order val="0"/>
          <c:tx>
            <c:strRef>
              <c:f>Ca!$B$2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Ca!$B$3:$B$20</c:f>
              <c:numCache>
                <c:formatCode>0.00</c:formatCode>
                <c:ptCount val="18"/>
                <c:pt idx="0">
                  <c:v>11.1722222222222</c:v>
                </c:pt>
                <c:pt idx="1">
                  <c:v>11.1761904761905</c:v>
                </c:pt>
                <c:pt idx="2">
                  <c:v>11.1863636363636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CC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Ca!$C$3:$C$20</c:f>
              <c:numCache>
                <c:formatCode>0.00</c:formatCode>
                <c:ptCount val="18"/>
                <c:pt idx="0">
                  <c:v>11.252</c:v>
                </c:pt>
                <c:pt idx="1">
                  <c:v>11.35125</c:v>
                </c:pt>
                <c:pt idx="2">
                  <c:v>11.3678260869565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Ca!$D$3:$D$20</c:f>
              <c:numCache>
                <c:formatCode>0.00</c:formatCode>
                <c:ptCount val="18"/>
                <c:pt idx="0">
                  <c:v>11.1235294117647</c:v>
                </c:pt>
                <c:pt idx="1">
                  <c:v>11.0944444444444</c:v>
                </c:pt>
                <c:pt idx="2">
                  <c:v>11.155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Ca!$E$3:$E$20</c:f>
              <c:numCache>
                <c:formatCode>0.00</c:formatCode>
                <c:ptCount val="18"/>
                <c:pt idx="0">
                  <c:v>10.957</c:v>
                </c:pt>
                <c:pt idx="1">
                  <c:v>10.903</c:v>
                </c:pt>
                <c:pt idx="2">
                  <c:v>10.921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Ca!$F$3:$F$20</c:f>
              <c:numCache>
                <c:formatCode>0.00</c:formatCode>
                <c:ptCount val="18"/>
                <c:pt idx="0">
                  <c:v>11.208</c:v>
                </c:pt>
                <c:pt idx="1">
                  <c:v>11.1875</c:v>
                </c:pt>
                <c:pt idx="2">
                  <c:v>11.12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Ca!$G$2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Ca!$G$3:$G$20</c:f>
              <c:numCache>
                <c:formatCode>0.00</c:formatCode>
                <c:ptCount val="18"/>
                <c:pt idx="0">
                  <c:v>11.008</c:v>
                </c:pt>
                <c:pt idx="1">
                  <c:v>11.075</c:v>
                </c:pt>
                <c:pt idx="2">
                  <c:v>11.147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Ca!$H$2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Ca!$H$3:$H$20</c:f>
              <c:numCache>
                <c:formatCode>0.00</c:formatCode>
                <c:ptCount val="18"/>
                <c:pt idx="0">
                  <c:v>11.11</c:v>
                </c:pt>
                <c:pt idx="1">
                  <c:v>11.1</c:v>
                </c:pt>
                <c:pt idx="2">
                  <c:v>11.16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Ca!$I$2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Ca!$I$3:$I$20</c:f>
              <c:numCache>
                <c:formatCode>0.00</c:formatCode>
                <c:ptCount val="18"/>
                <c:pt idx="1">
                  <c:v>11.37</c:v>
                </c:pt>
                <c:pt idx="2">
                  <c:v>11.26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Ca!$J$2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Ca!$J$3:$J$20</c:f>
              <c:numCache>
                <c:formatCode>0.00</c:formatCode>
                <c:ptCount val="18"/>
                <c:pt idx="1">
                  <c:v>11.0210526315789</c:v>
                </c:pt>
                <c:pt idx="2">
                  <c:v>11.06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Ca!$K$3:$K$20</c:f>
              <c:numCache>
                <c:formatCode>0.0</c:formatCode>
                <c:ptCount val="18"/>
                <c:pt idx="0">
                  <c:v>11.2</c:v>
                </c:pt>
                <c:pt idx="1">
                  <c:v>11.2</c:v>
                </c:pt>
                <c:pt idx="2">
                  <c:v>11.2</c:v>
                </c:pt>
                <c:pt idx="3">
                  <c:v>11.2</c:v>
                </c:pt>
                <c:pt idx="4">
                  <c:v>11.2</c:v>
                </c:pt>
                <c:pt idx="5">
                  <c:v>11.2</c:v>
                </c:pt>
                <c:pt idx="6">
                  <c:v>11.2</c:v>
                </c:pt>
                <c:pt idx="7">
                  <c:v>11.2</c:v>
                </c:pt>
                <c:pt idx="8">
                  <c:v>11.2</c:v>
                </c:pt>
                <c:pt idx="9">
                  <c:v>11.2</c:v>
                </c:pt>
                <c:pt idx="10">
                  <c:v>11.2</c:v>
                </c:pt>
                <c:pt idx="11">
                  <c:v>11.2</c:v>
                </c:pt>
                <c:pt idx="12">
                  <c:v>11.2</c:v>
                </c:pt>
                <c:pt idx="13">
                  <c:v>11.2</c:v>
                </c:pt>
                <c:pt idx="14">
                  <c:v>11.2</c:v>
                </c:pt>
                <c:pt idx="15">
                  <c:v>11.2</c:v>
                </c:pt>
                <c:pt idx="16">
                  <c:v>11.2</c:v>
                </c:pt>
                <c:pt idx="17">
                  <c:v>11.2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Ca!$L$2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Ca!$L$3:$L$20</c:f>
              <c:numCache>
                <c:formatCode>0.00</c:formatCode>
                <c:ptCount val="18"/>
                <c:pt idx="0">
                  <c:v>11.1186788048553</c:v>
                </c:pt>
                <c:pt idx="1">
                  <c:v>11.1420486169126</c:v>
                </c:pt>
                <c:pt idx="2">
                  <c:v>11.1530210803689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Ca!$M$2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Ca!$M$3:$M$20</c:f>
              <c:numCache>
                <c:formatCode>0.00</c:formatCode>
                <c:ptCount val="18"/>
                <c:pt idx="0">
                  <c:v>0.295</c:v>
                </c:pt>
                <c:pt idx="1">
                  <c:v>0.466999999999999</c:v>
                </c:pt>
                <c:pt idx="2">
                  <c:v>0.4468260869565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Ca!$N$2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Ca!$N$3:$N$20</c:f>
              <c:numCache>
                <c:formatCode>0.0</c:formatCode>
                <c:ptCount val="18"/>
                <c:pt idx="0">
                  <c:v>10.7</c:v>
                </c:pt>
                <c:pt idx="1">
                  <c:v>10.7</c:v>
                </c:pt>
                <c:pt idx="2">
                  <c:v>10.7</c:v>
                </c:pt>
                <c:pt idx="3">
                  <c:v>10.7</c:v>
                </c:pt>
                <c:pt idx="4">
                  <c:v>10.7</c:v>
                </c:pt>
                <c:pt idx="5">
                  <c:v>10.7</c:v>
                </c:pt>
                <c:pt idx="6">
                  <c:v>10.7</c:v>
                </c:pt>
                <c:pt idx="7">
                  <c:v>10.7</c:v>
                </c:pt>
                <c:pt idx="8">
                  <c:v>10.7</c:v>
                </c:pt>
                <c:pt idx="9">
                  <c:v>10.7</c:v>
                </c:pt>
                <c:pt idx="10">
                  <c:v>10.7</c:v>
                </c:pt>
                <c:pt idx="11">
                  <c:v>10.7</c:v>
                </c:pt>
                <c:pt idx="12">
                  <c:v>10.7</c:v>
                </c:pt>
                <c:pt idx="13">
                  <c:v>10.7</c:v>
                </c:pt>
                <c:pt idx="14">
                  <c:v>10.7</c:v>
                </c:pt>
                <c:pt idx="15">
                  <c:v>10.7</c:v>
                </c:pt>
                <c:pt idx="16">
                  <c:v>10.7</c:v>
                </c:pt>
                <c:pt idx="17">
                  <c:v>10.7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Ca!$O$2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Ca!$A$3:$A$20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Ca!$O$3:$O$20</c:f>
              <c:numCache>
                <c:formatCode>0.0</c:formatCode>
                <c:ptCount val="18"/>
                <c:pt idx="0">
                  <c:v>11.7</c:v>
                </c:pt>
                <c:pt idx="1">
                  <c:v>11.7</c:v>
                </c:pt>
                <c:pt idx="2">
                  <c:v>11.7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11.7</c:v>
                </c:pt>
                <c:pt idx="9">
                  <c:v>11.7</c:v>
                </c:pt>
                <c:pt idx="10">
                  <c:v>11.7</c:v>
                </c:pt>
                <c:pt idx="11">
                  <c:v>11.7</c:v>
                </c:pt>
                <c:pt idx="12">
                  <c:v>11.7</c:v>
                </c:pt>
                <c:pt idx="13">
                  <c:v>11.7</c:v>
                </c:pt>
                <c:pt idx="14">
                  <c:v>11.7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58208"/>
        <c:axId val="207364096"/>
      </c:lineChart>
      <c:catAx>
        <c:axId val="207358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364096"/>
        <c:crosses val="autoZero"/>
        <c:auto val="0"/>
        <c:lblAlgn val="ctr"/>
        <c:lblOffset val="100"/>
        <c:tickLblSkip val="1"/>
        <c:noMultiLvlLbl val="0"/>
      </c:catAx>
      <c:valAx>
        <c:axId val="207364096"/>
        <c:scaling>
          <c:orientation val="minMax"/>
          <c:max val="12.2"/>
          <c:min val="10.2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358208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1664554260205"/>
          <c:y val="0.12828993819862"/>
          <c:w val="0.159948002302449"/>
          <c:h val="0.869384068692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25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8145759432467"/>
          <c:y val="0.0857632933104632"/>
          <c:w val="0.699129313124821"/>
          <c:h val="0.734133790737564"/>
        </c:manualLayout>
      </c:layout>
      <c:lineChart>
        <c:grouping val="standard"/>
        <c:varyColors val="0"/>
        <c:ser>
          <c:idx val="0"/>
          <c:order val="0"/>
          <c:tx>
            <c:strRef>
              <c:f>GLU!$B$2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GLU!$B$3:$B$20</c:f>
              <c:numCache>
                <c:formatCode>0.0</c:formatCode>
                <c:ptCount val="18"/>
                <c:pt idx="0">
                  <c:v>176.666666666667</c:v>
                </c:pt>
                <c:pt idx="1">
                  <c:v>176.761904761905</c:v>
                </c:pt>
                <c:pt idx="2">
                  <c:v>177.363636363636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GLU!$C$2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GLU!$C$3:$C$20</c:f>
              <c:numCache>
                <c:formatCode>0.0</c:formatCode>
                <c:ptCount val="18"/>
                <c:pt idx="0">
                  <c:v>177.598630136986</c:v>
                </c:pt>
                <c:pt idx="1">
                  <c:v>178.308510638298</c:v>
                </c:pt>
                <c:pt idx="2">
                  <c:v>177.701869158879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GLU!$D$2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GLU!$D$3:$D$20</c:f>
              <c:numCache>
                <c:formatCode>0.0</c:formatCode>
                <c:ptCount val="18"/>
                <c:pt idx="0">
                  <c:v>181.333333333333</c:v>
                </c:pt>
                <c:pt idx="1">
                  <c:v>181.631578947368</c:v>
                </c:pt>
                <c:pt idx="2">
                  <c:v>181.047619047619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GLU!$E$2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GLU!$E$3:$E$20</c:f>
              <c:numCache>
                <c:formatCode>0.0</c:formatCode>
                <c:ptCount val="18"/>
                <c:pt idx="0">
                  <c:v>178.417</c:v>
                </c:pt>
                <c:pt idx="1">
                  <c:v>178.131</c:v>
                </c:pt>
                <c:pt idx="2">
                  <c:v>178.661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GLU!$F$2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GLU!$F$3:$F$20</c:f>
              <c:numCache>
                <c:formatCode>0.0</c:formatCode>
                <c:ptCount val="18"/>
                <c:pt idx="0">
                  <c:v>175.8</c:v>
                </c:pt>
                <c:pt idx="1">
                  <c:v>174.704166666667</c:v>
                </c:pt>
                <c:pt idx="2">
                  <c:v>174.233333333333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GLU!$G$2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GLU!$G$3:$G$20</c:f>
              <c:numCache>
                <c:formatCode>0.0</c:formatCode>
                <c:ptCount val="18"/>
                <c:pt idx="0">
                  <c:v>175.048</c:v>
                </c:pt>
                <c:pt idx="1">
                  <c:v>177.754</c:v>
                </c:pt>
                <c:pt idx="2">
                  <c:v>177.726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GLU!$H$2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GLU!$H$3:$H$20</c:f>
              <c:numCache>
                <c:formatCode>0.0</c:formatCode>
                <c:ptCount val="18"/>
                <c:pt idx="0">
                  <c:v>176.6</c:v>
                </c:pt>
                <c:pt idx="1">
                  <c:v>176.6</c:v>
                </c:pt>
                <c:pt idx="2">
                  <c:v>176.5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GLU!$I$2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GLU!$I$3:$I$20</c:f>
              <c:numCache>
                <c:formatCode>0.0</c:formatCode>
                <c:ptCount val="18"/>
                <c:pt idx="1">
                  <c:v>178.88</c:v>
                </c:pt>
                <c:pt idx="2">
                  <c:v>178.67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GLU!$J$2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GLU!$J$3:$J$20</c:f>
              <c:numCache>
                <c:formatCode>0.0</c:formatCode>
                <c:ptCount val="18"/>
                <c:pt idx="1">
                  <c:v>176.222222222222</c:v>
                </c:pt>
                <c:pt idx="2">
                  <c:v>177.533333333333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GLU!$K$2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GLU!$K$3:$K$20</c:f>
              <c:numCache>
                <c:formatCode>0</c:formatCode>
                <c:ptCount val="1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GLU!$L$2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GLU!$L$3:$L$20</c:f>
              <c:numCache>
                <c:formatCode>0.0</c:formatCode>
                <c:ptCount val="18"/>
                <c:pt idx="0">
                  <c:v>177.351947162427</c:v>
                </c:pt>
                <c:pt idx="1">
                  <c:v>177.665931470718</c:v>
                </c:pt>
                <c:pt idx="2">
                  <c:v>177.715199026311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GLU!$M$2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GLU!$M$3:$M$20</c:f>
              <c:numCache>
                <c:formatCode>0.0</c:formatCode>
                <c:ptCount val="18"/>
                <c:pt idx="0">
                  <c:v>6.285333333333</c:v>
                </c:pt>
                <c:pt idx="1">
                  <c:v>6.92741228070102</c:v>
                </c:pt>
                <c:pt idx="2">
                  <c:v>6.814285714286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GLU!$N$2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GLU!$N$3:$N$20</c:f>
              <c:numCache>
                <c:formatCode>General</c:formatCode>
                <c:ptCount val="18"/>
                <c:pt idx="0">
                  <c:v>173</c:v>
                </c:pt>
                <c:pt idx="1">
                  <c:v>173</c:v>
                </c:pt>
                <c:pt idx="2">
                  <c:v>173</c:v>
                </c:pt>
                <c:pt idx="3">
                  <c:v>173</c:v>
                </c:pt>
                <c:pt idx="4">
                  <c:v>173</c:v>
                </c:pt>
                <c:pt idx="5">
                  <c:v>173</c:v>
                </c:pt>
                <c:pt idx="6">
                  <c:v>173</c:v>
                </c:pt>
                <c:pt idx="7">
                  <c:v>173</c:v>
                </c:pt>
                <c:pt idx="8">
                  <c:v>173</c:v>
                </c:pt>
                <c:pt idx="9">
                  <c:v>173</c:v>
                </c:pt>
                <c:pt idx="10">
                  <c:v>173</c:v>
                </c:pt>
                <c:pt idx="11">
                  <c:v>173</c:v>
                </c:pt>
                <c:pt idx="12">
                  <c:v>173</c:v>
                </c:pt>
                <c:pt idx="13">
                  <c:v>173</c:v>
                </c:pt>
                <c:pt idx="14">
                  <c:v>173</c:v>
                </c:pt>
                <c:pt idx="15">
                  <c:v>173</c:v>
                </c:pt>
                <c:pt idx="16">
                  <c:v>173</c:v>
                </c:pt>
                <c:pt idx="17">
                  <c:v>173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GLU!$O$2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GLU!$A$3:$A$20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GLU!$O$3:$O$20</c:f>
              <c:numCache>
                <c:formatCode>General</c:formatCode>
                <c:ptCount val="18"/>
                <c:pt idx="0">
                  <c:v>183</c:v>
                </c:pt>
                <c:pt idx="1">
                  <c:v>183</c:v>
                </c:pt>
                <c:pt idx="2">
                  <c:v>183</c:v>
                </c:pt>
                <c:pt idx="3">
                  <c:v>183</c:v>
                </c:pt>
                <c:pt idx="4">
                  <c:v>183</c:v>
                </c:pt>
                <c:pt idx="5">
                  <c:v>183</c:v>
                </c:pt>
                <c:pt idx="6">
                  <c:v>183</c:v>
                </c:pt>
                <c:pt idx="7">
                  <c:v>183</c:v>
                </c:pt>
                <c:pt idx="8">
                  <c:v>183</c:v>
                </c:pt>
                <c:pt idx="9">
                  <c:v>183</c:v>
                </c:pt>
                <c:pt idx="10">
                  <c:v>183</c:v>
                </c:pt>
                <c:pt idx="11">
                  <c:v>183</c:v>
                </c:pt>
                <c:pt idx="12">
                  <c:v>183</c:v>
                </c:pt>
                <c:pt idx="13">
                  <c:v>183</c:v>
                </c:pt>
                <c:pt idx="14">
                  <c:v>183</c:v>
                </c:pt>
                <c:pt idx="15">
                  <c:v>183</c:v>
                </c:pt>
                <c:pt idx="16">
                  <c:v>183</c:v>
                </c:pt>
                <c:pt idx="17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55968"/>
        <c:axId val="207574528"/>
      </c:lineChart>
      <c:catAx>
        <c:axId val="207555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574528"/>
        <c:crosses val="autoZero"/>
        <c:auto val="0"/>
        <c:lblAlgn val="ctr"/>
        <c:lblOffset val="100"/>
        <c:tickLblSkip val="1"/>
        <c:noMultiLvlLbl val="0"/>
      </c:catAx>
      <c:valAx>
        <c:axId val="207574528"/>
        <c:scaling>
          <c:orientation val="minMax"/>
          <c:max val="188"/>
          <c:min val="16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555968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0645680389336"/>
          <c:y val="0.106557150091404"/>
          <c:w val="0.158709859999003"/>
          <c:h val="0.870112841288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060276389297"/>
          <c:y val="0.0871486362568555"/>
          <c:w val="0.698639014906028"/>
          <c:h val="0.735247546438395"/>
        </c:manualLayout>
      </c:layout>
      <c:lineChart>
        <c:grouping val="standard"/>
        <c:varyColors val="0"/>
        <c:ser>
          <c:idx val="0"/>
          <c:order val="0"/>
          <c:tx>
            <c:strRef>
              <c:f>TCH!$B$2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TCH!$B$3:$B$20</c:f>
              <c:numCache>
                <c:formatCode>0.0</c:formatCode>
                <c:ptCount val="18"/>
                <c:pt idx="0">
                  <c:v>143.611111111111</c:v>
                </c:pt>
                <c:pt idx="1">
                  <c:v>143.52380952381</c:v>
                </c:pt>
                <c:pt idx="2">
                  <c:v>143.454545454545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TCH!$C$2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TCH!$C$3:$C$20</c:f>
              <c:numCache>
                <c:formatCode>0.0</c:formatCode>
                <c:ptCount val="18"/>
                <c:pt idx="0">
                  <c:v>144.215942028986</c:v>
                </c:pt>
                <c:pt idx="1">
                  <c:v>144.790540540541</c:v>
                </c:pt>
                <c:pt idx="2">
                  <c:v>144.874157303371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TCH!$D$2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TCH!$D$3:$D$20</c:f>
              <c:numCache>
                <c:formatCode>0.0</c:formatCode>
                <c:ptCount val="18"/>
                <c:pt idx="0">
                  <c:v>147.3125</c:v>
                </c:pt>
                <c:pt idx="1">
                  <c:v>144.142857142857</c:v>
                </c:pt>
                <c:pt idx="2">
                  <c:v>142.904761904762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TCH!$E$2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TCH!$E$3:$E$20</c:f>
              <c:numCache>
                <c:formatCode>0.0</c:formatCode>
                <c:ptCount val="18"/>
                <c:pt idx="0">
                  <c:v>143.722</c:v>
                </c:pt>
                <c:pt idx="1">
                  <c:v>143.6</c:v>
                </c:pt>
                <c:pt idx="2">
                  <c:v>143.468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TCH!$F$2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TCH!$F$3:$F$20</c:f>
              <c:numCache>
                <c:formatCode>0.0</c:formatCode>
                <c:ptCount val="18"/>
                <c:pt idx="0">
                  <c:v>142.142857142857</c:v>
                </c:pt>
                <c:pt idx="1">
                  <c:v>139.333333333333</c:v>
                </c:pt>
                <c:pt idx="2">
                  <c:v>139.8125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TCH!$G$2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TCH!$G$3:$G$20</c:f>
              <c:numCache>
                <c:formatCode>0.0</c:formatCode>
                <c:ptCount val="18"/>
                <c:pt idx="0">
                  <c:v>141.725</c:v>
                </c:pt>
                <c:pt idx="1">
                  <c:v>141.27</c:v>
                </c:pt>
                <c:pt idx="2">
                  <c:v>141.287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TCH!$H$2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TCH!$H$3:$H$20</c:f>
              <c:numCache>
                <c:formatCode>0.0</c:formatCode>
                <c:ptCount val="18"/>
                <c:pt idx="0">
                  <c:v>143</c:v>
                </c:pt>
                <c:pt idx="1">
                  <c:v>143</c:v>
                </c:pt>
                <c:pt idx="2">
                  <c:v>143.5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TCH!$I$2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TCH!$I$3:$I$20</c:f>
              <c:numCache>
                <c:formatCode>0.0</c:formatCode>
                <c:ptCount val="18"/>
                <c:pt idx="1">
                  <c:v>143.04</c:v>
                </c:pt>
                <c:pt idx="2">
                  <c:v>142.92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TCH!$J$2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TCH!$J$3:$J$20</c:f>
              <c:numCache>
                <c:formatCode>0.0</c:formatCode>
                <c:ptCount val="18"/>
                <c:pt idx="1">
                  <c:v>143.222222222222</c:v>
                </c:pt>
                <c:pt idx="2">
                  <c:v>143.4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TCH!$K$2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TCH!$K$3:$K$20</c:f>
              <c:numCache>
                <c:formatCode>General</c:formatCode>
                <c:ptCount val="18"/>
                <c:pt idx="0">
                  <c:v>144</c:v>
                </c:pt>
                <c:pt idx="1">
                  <c:v>144</c:v>
                </c:pt>
                <c:pt idx="2">
                  <c:v>144</c:v>
                </c:pt>
                <c:pt idx="3">
                  <c:v>144</c:v>
                </c:pt>
                <c:pt idx="4">
                  <c:v>144</c:v>
                </c:pt>
                <c:pt idx="5">
                  <c:v>144</c:v>
                </c:pt>
                <c:pt idx="6">
                  <c:v>144</c:v>
                </c:pt>
                <c:pt idx="7">
                  <c:v>144</c:v>
                </c:pt>
                <c:pt idx="8">
                  <c:v>144</c:v>
                </c:pt>
                <c:pt idx="9">
                  <c:v>144</c:v>
                </c:pt>
                <c:pt idx="10">
                  <c:v>144</c:v>
                </c:pt>
                <c:pt idx="11">
                  <c:v>144</c:v>
                </c:pt>
                <c:pt idx="12">
                  <c:v>144</c:v>
                </c:pt>
                <c:pt idx="13">
                  <c:v>144</c:v>
                </c:pt>
                <c:pt idx="14">
                  <c:v>144</c:v>
                </c:pt>
                <c:pt idx="15">
                  <c:v>144</c:v>
                </c:pt>
                <c:pt idx="16">
                  <c:v>144</c:v>
                </c:pt>
                <c:pt idx="17">
                  <c:v>144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TCH!$L$2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TCH!$L$3:$L$20</c:f>
              <c:numCache>
                <c:formatCode>0.0</c:formatCode>
                <c:ptCount val="18"/>
                <c:pt idx="0">
                  <c:v>143.675630040422</c:v>
                </c:pt>
                <c:pt idx="1">
                  <c:v>142.88030697364</c:v>
                </c:pt>
                <c:pt idx="2">
                  <c:v>142.846773851409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TCH!$M$2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TCH!$M$3:$M$20</c:f>
              <c:numCache>
                <c:formatCode>0.0</c:formatCode>
                <c:ptCount val="18"/>
                <c:pt idx="0">
                  <c:v>5.58750000000001</c:v>
                </c:pt>
                <c:pt idx="1">
                  <c:v>5.457207207208</c:v>
                </c:pt>
                <c:pt idx="2">
                  <c:v>5.06165730337099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TCH!$N$2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TCH!$N$3:$N$20</c:f>
              <c:numCache>
                <c:formatCode>General</c:formatCode>
                <c:ptCount val="18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  <c:pt idx="16">
                  <c:v>136</c:v>
                </c:pt>
                <c:pt idx="17">
                  <c:v>136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TCH!$O$2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TCH!$A$3:$A$20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TCH!$O$3:$O$20</c:f>
              <c:numCache>
                <c:formatCode>General</c:formatCode>
                <c:ptCount val="18"/>
                <c:pt idx="0">
                  <c:v>152</c:v>
                </c:pt>
                <c:pt idx="1">
                  <c:v>152</c:v>
                </c:pt>
                <c:pt idx="2">
                  <c:v>152</c:v>
                </c:pt>
                <c:pt idx="3">
                  <c:v>152</c:v>
                </c:pt>
                <c:pt idx="4">
                  <c:v>152</c:v>
                </c:pt>
                <c:pt idx="5">
                  <c:v>152</c:v>
                </c:pt>
                <c:pt idx="6">
                  <c:v>152</c:v>
                </c:pt>
                <c:pt idx="7">
                  <c:v>152</c:v>
                </c:pt>
                <c:pt idx="8">
                  <c:v>152</c:v>
                </c:pt>
                <c:pt idx="9">
                  <c:v>152</c:v>
                </c:pt>
                <c:pt idx="10">
                  <c:v>152</c:v>
                </c:pt>
                <c:pt idx="11">
                  <c:v>152</c:v>
                </c:pt>
                <c:pt idx="12">
                  <c:v>152</c:v>
                </c:pt>
                <c:pt idx="13">
                  <c:v>152</c:v>
                </c:pt>
                <c:pt idx="14">
                  <c:v>152</c:v>
                </c:pt>
                <c:pt idx="15">
                  <c:v>152</c:v>
                </c:pt>
                <c:pt idx="16">
                  <c:v>152</c:v>
                </c:pt>
                <c:pt idx="17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23776"/>
        <c:axId val="208138240"/>
      </c:lineChart>
      <c:catAx>
        <c:axId val="208123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138240"/>
        <c:crosses val="autoZero"/>
        <c:auto val="0"/>
        <c:lblAlgn val="ctr"/>
        <c:lblOffset val="100"/>
        <c:tickLblSkip val="1"/>
        <c:noMultiLvlLbl val="0"/>
      </c:catAx>
      <c:valAx>
        <c:axId val="208138240"/>
        <c:scaling>
          <c:orientation val="minMax"/>
          <c:max val="160"/>
          <c:min val="12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123776"/>
        <c:crosses val="autoZero"/>
        <c:crossBetween val="between"/>
        <c:majorUnit val="8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5480285092886"/>
          <c:y val="0.0968802663356555"/>
          <c:w val="0.159326593709685"/>
          <c:h val="0.87874806377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4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1782242384969"/>
          <c:y val="0.0843173791787128"/>
          <c:w val="0.698639014906028"/>
          <c:h val="0.735247546438395"/>
        </c:manualLayout>
      </c:layout>
      <c:lineChart>
        <c:grouping val="standard"/>
        <c:varyColors val="0"/>
        <c:ser>
          <c:idx val="0"/>
          <c:order val="0"/>
          <c:tx>
            <c:strRef>
              <c:f>TG!$B$2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TG!$B$3:$B$20</c:f>
              <c:numCache>
                <c:formatCode>0.0</c:formatCode>
                <c:ptCount val="18"/>
                <c:pt idx="0">
                  <c:v>52.7222222222222</c:v>
                </c:pt>
                <c:pt idx="1">
                  <c:v>53.6190476190476</c:v>
                </c:pt>
                <c:pt idx="2">
                  <c:v>52.7727272727273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TG!$C$3:$C$20</c:f>
              <c:numCache>
                <c:formatCode>0.0</c:formatCode>
                <c:ptCount val="18"/>
                <c:pt idx="0">
                  <c:v>54.3590909090909</c:v>
                </c:pt>
                <c:pt idx="1">
                  <c:v>54.7153846153846</c:v>
                </c:pt>
                <c:pt idx="2">
                  <c:v>55.1877777777778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TG!$D$3:$D$20</c:f>
              <c:numCache>
                <c:formatCode>0.0</c:formatCode>
                <c:ptCount val="18"/>
                <c:pt idx="0">
                  <c:v>54.7058823529412</c:v>
                </c:pt>
                <c:pt idx="1">
                  <c:v>54.8947368421053</c:v>
                </c:pt>
                <c:pt idx="2">
                  <c:v>54.9090909090909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9525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TG!$E$3:$E$20</c:f>
              <c:numCache>
                <c:formatCode>0.0</c:formatCode>
                <c:ptCount val="18"/>
                <c:pt idx="0">
                  <c:v>54.265</c:v>
                </c:pt>
                <c:pt idx="1">
                  <c:v>54.451</c:v>
                </c:pt>
                <c:pt idx="2">
                  <c:v>54.623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TG!$F$2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 cap="rnd" cmpd="sng" algn="ctr">
              <a:solidFill>
                <a:srgbClr val="008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8080"/>
              </a:solidFill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TG!$F$3:$F$20</c:f>
              <c:numCache>
                <c:formatCode>0.0</c:formatCode>
                <c:ptCount val="18"/>
                <c:pt idx="0">
                  <c:v>54.05</c:v>
                </c:pt>
                <c:pt idx="1">
                  <c:v>54.025</c:v>
                </c:pt>
                <c:pt idx="2">
                  <c:v>53.7791666666667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TG!$G$2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 cap="rnd" cmpd="sng" algn="ctr">
              <a:solidFill>
                <a:srgbClr val="00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00"/>
              </a:solidFill>
              <a:ln w="9525" cap="flat" cmpd="sng" algn="ctr">
                <a:solidFill>
                  <a:srgbClr val="00FF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TG!$G$3:$G$20</c:f>
              <c:numCache>
                <c:formatCode>0.0</c:formatCode>
                <c:ptCount val="18"/>
                <c:pt idx="0">
                  <c:v>51.846</c:v>
                </c:pt>
                <c:pt idx="1">
                  <c:v>52.297</c:v>
                </c:pt>
                <c:pt idx="2">
                  <c:v>52.289</c:v>
                </c:pt>
              </c:numCache>
            </c:numRef>
          </c:val>
          <c:smooth val="0"/>
        </c:ser>
        <c:ser>
          <c:idx val="8"/>
          <c:order val="6"/>
          <c:tx>
            <c:strRef>
              <c:f>TG!$H$2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TG!$H$3:$H$20</c:f>
              <c:numCache>
                <c:formatCode>0.0</c:formatCode>
                <c:ptCount val="18"/>
                <c:pt idx="0">
                  <c:v>54.7</c:v>
                </c:pt>
                <c:pt idx="1">
                  <c:v>54.4</c:v>
                </c:pt>
                <c:pt idx="2">
                  <c:v>54.3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TG!$I$2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 cap="rnd" cmpd="sng" algn="ctr">
              <a:solidFill>
                <a:srgbClr val="FF66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6600"/>
              </a:solidFill>
              <a:ln w="9525" cap="flat" cmpd="sng" algn="ctr">
                <a:solidFill>
                  <a:srgbClr val="FF66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TG!$I$3:$I$20</c:f>
              <c:numCache>
                <c:formatCode>0.0</c:formatCode>
                <c:ptCount val="18"/>
                <c:pt idx="1">
                  <c:v>53.43</c:v>
                </c:pt>
                <c:pt idx="2">
                  <c:v>53.4</c:v>
                </c:pt>
              </c:numCache>
            </c:numRef>
          </c:val>
          <c:smooth val="0"/>
        </c:ser>
        <c:ser>
          <c:idx val="14"/>
          <c:order val="8"/>
          <c:tx>
            <c:strRef>
              <c:f>TG!$J$2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 cap="rnd" cmpd="sng" algn="ctr">
              <a:solidFill>
                <a:srgbClr val="8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800080"/>
              </a:solidFill>
              <a:ln w="9525" cap="flat" cmpd="sng" algn="ctr">
                <a:solidFill>
                  <a:srgbClr val="8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TG!$J$3:$J$20</c:f>
              <c:numCache>
                <c:formatCode>0.0</c:formatCode>
                <c:ptCount val="18"/>
                <c:pt idx="1">
                  <c:v>54.5</c:v>
                </c:pt>
                <c:pt idx="2">
                  <c:v>55.6666666666667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TG!$K$2</c:f>
              <c:strCache>
                <c:ptCount val="1"/>
                <c:pt idx="0">
                  <c:v>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TG!$K$3:$K$20</c:f>
              <c:numCache>
                <c:formatCode>0</c:formatCode>
                <c:ptCount val="18"/>
                <c:pt idx="0">
                  <c:v>54</c:v>
                </c:pt>
                <c:pt idx="1">
                  <c:v>54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54</c:v>
                </c:pt>
                <c:pt idx="10">
                  <c:v>54</c:v>
                </c:pt>
                <c:pt idx="11">
                  <c:v>54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  <c:pt idx="16">
                  <c:v>54</c:v>
                </c:pt>
                <c:pt idx="17">
                  <c:v>54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TG!$L$2</c:f>
              <c:strCache>
                <c:ptCount val="1"/>
                <c:pt idx="0">
                  <c:v>9病院平均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TG!$L$3:$L$20</c:f>
              <c:numCache>
                <c:formatCode>0.0</c:formatCode>
                <c:ptCount val="18"/>
                <c:pt idx="0">
                  <c:v>53.8068850691792</c:v>
                </c:pt>
                <c:pt idx="1">
                  <c:v>54.0369076751708</c:v>
                </c:pt>
                <c:pt idx="2">
                  <c:v>54.1030476992144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TG!$M$2</c:f>
              <c:strCache>
                <c:ptCount val="1"/>
                <c:pt idx="0">
                  <c:v>R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triangle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TG!$M$3:$M$20</c:f>
              <c:numCache>
                <c:formatCode>0.0</c:formatCode>
                <c:ptCount val="18"/>
                <c:pt idx="0">
                  <c:v>2.85988235294121</c:v>
                </c:pt>
                <c:pt idx="1">
                  <c:v>2.59773684210531</c:v>
                </c:pt>
                <c:pt idx="2">
                  <c:v>3.3776666666667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TG!$N$2</c:f>
              <c:strCache>
                <c:ptCount val="1"/>
                <c:pt idx="0">
                  <c:v>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TG!$N$3:$N$20</c:f>
              <c:numCache>
                <c:formatCode>0</c:formatCode>
                <c:ptCount val="18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51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51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51</c:v>
                </c:pt>
                <c:pt idx="17">
                  <c:v>51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TG!$O$2</c:f>
              <c:strCache>
                <c:ptCount val="1"/>
                <c:pt idx="0">
                  <c:v>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TG!$A$3:$A$20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TG!$O$3:$O$20</c:f>
              <c:numCache>
                <c:formatCode>0</c:formatCode>
                <c:ptCount val="18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93248"/>
        <c:axId val="207895168"/>
      </c:lineChart>
      <c:catAx>
        <c:axId val="20789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895168"/>
        <c:crosses val="autoZero"/>
        <c:auto val="0"/>
        <c:lblAlgn val="ctr"/>
        <c:lblOffset val="100"/>
        <c:tickLblSkip val="1"/>
        <c:noMultiLvlLbl val="0"/>
      </c:catAx>
      <c:valAx>
        <c:axId val="207895168"/>
        <c:scaling>
          <c:orientation val="minMax"/>
          <c:max val="60"/>
          <c:min val="48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7893248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11"/>
        <c:delete val="1"/>
      </c:legendEntry>
      <c:layout>
        <c:manualLayout>
          <c:xMode val="edge"/>
          <c:yMode val="edge"/>
          <c:x val="0.821244069882549"/>
          <c:y val="0.109651681652933"/>
          <c:w val="0.159326555699525"/>
          <c:h val="0.8793294745772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1108194003"/>
          <c:y val="0.0633372734436564"/>
          <c:w val="0.589249689097692"/>
          <c:h val="0.780949566587865"/>
        </c:manualLayout>
      </c:layout>
      <c:lineChart>
        <c:grouping val="standard"/>
        <c:varyColors val="0"/>
        <c:ser>
          <c:idx val="0"/>
          <c:order val="0"/>
          <c:tx>
            <c:strRef>
              <c:f>HDL!$B$2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HDL!$B$3:$B$20</c:f>
              <c:numCache>
                <c:formatCode>0.0</c:formatCode>
                <c:ptCount val="18"/>
                <c:pt idx="0">
                  <c:v>44.5944444444444</c:v>
                </c:pt>
                <c:pt idx="1">
                  <c:v>44.7142857142857</c:v>
                </c:pt>
                <c:pt idx="2">
                  <c:v>44.75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HDL!$C$2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28575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00FF"/>
              </a:solidFill>
              <a:ln w="9525" cap="flat" cmpd="sng" algn="ctr">
                <a:solidFill>
                  <a:srgbClr val="FF00FF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HDL!$C$3:$C$20</c:f>
              <c:numCache>
                <c:formatCode>0.0</c:formatCode>
                <c:ptCount val="18"/>
                <c:pt idx="0">
                  <c:v>45.5884057971014</c:v>
                </c:pt>
                <c:pt idx="1">
                  <c:v>46.0318681318682</c:v>
                </c:pt>
                <c:pt idx="2">
                  <c:v>46.2392156862745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HDL!$D$2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 cap="rnd" cmpd="sng" algn="ctr">
              <a:solidFill>
                <a:srgbClr val="FFFF00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FFFF00"/>
              </a:solidFill>
              <a:ln w="9525" cap="flat" cmpd="sng" algn="ctr">
                <a:solidFill>
                  <a:srgbClr val="FFFF0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HDL!$D$3:$D$20</c:f>
              <c:numCache>
                <c:formatCode>0.0</c:formatCode>
                <c:ptCount val="18"/>
                <c:pt idx="0">
                  <c:v>45.2066666666667</c:v>
                </c:pt>
                <c:pt idx="1">
                  <c:v>44.9</c:v>
                </c:pt>
                <c:pt idx="2">
                  <c:v>45.05</c:v>
                </c:pt>
              </c:numCache>
            </c:numRef>
          </c:val>
          <c:smooth val="0"/>
        </c:ser>
        <c:ser>
          <c:idx val="8"/>
          <c:order val="3"/>
          <c:tx>
            <c:strRef>
              <c:f>HDL!$E$2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 cap="rnd" cmpd="sng" algn="ctr">
              <a:solidFill>
                <a:srgbClr val="00FFFF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FFFF"/>
              </a:solidFill>
              <a:ln w="12700" cap="flat" cmpd="sng" algn="ctr">
                <a:solidFill>
                  <a:srgbClr val="00FF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7"/>
          <c:order val="4"/>
          <c:tx>
            <c:strRef>
              <c:f>HDL!$H$2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 cap="rnd" cmpd="sng" algn="ctr">
              <a:solidFill>
                <a:srgbClr val="0000CC"/>
              </a:solidFill>
              <a:prstDash val="solid"/>
              <a:round/>
            </a:ln>
          </c:spPr>
          <c:marker>
            <c:symbol val="circle"/>
            <c:size val="7"/>
            <c:spPr>
              <a:solidFill>
                <a:srgbClr val="0000FF"/>
              </a:solidFill>
              <a:ln w="9525" cap="flat" cmpd="sng" algn="ctr">
                <a:solidFill>
                  <a:srgbClr val="0000FF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HDL!$H$3:$H$20</c:f>
              <c:numCache>
                <c:formatCode>0.0</c:formatCode>
                <c:ptCount val="18"/>
                <c:pt idx="0">
                  <c:v>44.2</c:v>
                </c:pt>
                <c:pt idx="1">
                  <c:v>44.3</c:v>
                </c:pt>
                <c:pt idx="2">
                  <c:v>44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HDL!$K$2</c:f>
              <c:strCache>
                <c:ptCount val="1"/>
                <c:pt idx="0">
                  <c:v>メタボリード認証値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HDL!$K$3:$K$20</c:f>
              <c:numCache>
                <c:formatCode>0</c:formatCode>
                <c:ptCount val="18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HDL!$L$2</c:f>
              <c:strCache>
                <c:ptCount val="1"/>
                <c:pt idx="0">
                  <c:v>メタボリード平均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square"/>
            <c:size val="7"/>
            <c:spPr>
              <a:solidFill>
                <a:srgbClr val="000000"/>
              </a:solidFill>
              <a:ln w="9525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HDL!$L$3:$L$20</c:f>
              <c:numCache>
                <c:formatCode>0.0</c:formatCode>
                <c:ptCount val="18"/>
                <c:pt idx="0">
                  <c:v>44.5235033816425</c:v>
                </c:pt>
                <c:pt idx="1">
                  <c:v>44.5782307692308</c:v>
                </c:pt>
                <c:pt idx="2">
                  <c:v>44.6572431372549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HDL!$Q$2</c:f>
              <c:strCache>
                <c:ptCount val="1"/>
                <c:pt idx="0">
                  <c:v>メタボリード下限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HDL!$Q$3:$Q$20</c:f>
              <c:numCache>
                <c:formatCode>General</c:formatCode>
                <c:ptCount val="18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HDL!$R$2</c:f>
              <c:strCache>
                <c:ptCount val="1"/>
                <c:pt idx="0">
                  <c:v>メタボリード上限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ysDash"/>
              <a:round/>
            </a:ln>
          </c:spPr>
          <c:marker>
            <c:symbol val="diamond"/>
            <c:size val="5"/>
            <c:spPr>
              <a:solidFill>
                <a:srgbClr val="FF0000"/>
              </a:solidFill>
              <a:ln w="9525" cap="flat" cmpd="sng" algn="ctr">
                <a:solidFill>
                  <a:srgbClr val="FF0000"/>
                </a:solidFill>
                <a:prstDash val="solid"/>
                <a:round/>
              </a:ln>
            </c:spPr>
          </c:marker>
          <c:dLbls>
            <c:delete val="1"/>
          </c:dLbls>
          <c:cat>
            <c:numRef>
              <c:f>HDL!$A$3:$A$20</c:f>
              <c:numCache>
                <c:formatCode>General</c:formatCode>
                <c:ptCount val="18"/>
                <c:pt idx="0" c:formatCode="General">
                  <c:v>5</c:v>
                </c:pt>
                <c:pt idx="1" c:formatCode="General">
                  <c:v>6</c:v>
                </c:pt>
                <c:pt idx="2" c:formatCode="General">
                  <c:v>7</c:v>
                </c:pt>
                <c:pt idx="3" c:formatCode="General">
                  <c:v>8</c:v>
                </c:pt>
                <c:pt idx="4" c:formatCode="General">
                  <c:v>9</c:v>
                </c:pt>
                <c:pt idx="5" c:formatCode="General">
                  <c:v>10</c:v>
                </c:pt>
                <c:pt idx="6" c:formatCode="General">
                  <c:v>11</c:v>
                </c:pt>
                <c:pt idx="7" c:formatCode="General">
                  <c:v>12</c:v>
                </c:pt>
                <c:pt idx="8" c:formatCode="General">
                  <c:v>1</c:v>
                </c:pt>
                <c:pt idx="9" c:formatCode="General">
                  <c:v>2</c:v>
                </c:pt>
                <c:pt idx="10" c:formatCode="General">
                  <c:v>3</c:v>
                </c:pt>
                <c:pt idx="11" c:formatCode="General">
                  <c:v>4</c:v>
                </c:pt>
                <c:pt idx="12" c:formatCode="General">
                  <c:v>5</c:v>
                </c:pt>
                <c:pt idx="13" c:formatCode="General">
                  <c:v>6</c:v>
                </c:pt>
                <c:pt idx="14" c:formatCode="General">
                  <c:v>7</c:v>
                </c:pt>
                <c:pt idx="15" c:formatCode="General">
                  <c:v>8</c:v>
                </c:pt>
                <c:pt idx="16" c:formatCode="General">
                  <c:v>9</c:v>
                </c:pt>
                <c:pt idx="17" c:formatCode="General">
                  <c:v>10</c:v>
                </c:pt>
              </c:numCache>
            </c:numRef>
          </c:cat>
          <c:val>
            <c:numRef>
              <c:f>HDL!$R$3:$R$20</c:f>
              <c:numCache>
                <c:formatCode>General</c:formatCode>
                <c:ptCount val="18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26880"/>
        <c:axId val="208441344"/>
      </c:lineChart>
      <c:catAx>
        <c:axId val="20842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100" b="0" i="0" u="none" strike="noStrike" kern="1200" cap="none" spc="0" normalizeH="0" baseline="0">
                <a:solidFill>
                  <a:srgbClr val="000000"/>
                </a:solidFill>
                <a:uFill>
                  <a:solidFill>
                    <a:srgbClr val="000000"/>
                  </a:solidFill>
                </a:u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441344"/>
        <c:crosses val="autoZero"/>
        <c:auto val="0"/>
        <c:lblAlgn val="ctr"/>
        <c:lblOffset val="100"/>
        <c:tickLblSkip val="1"/>
        <c:noMultiLvlLbl val="0"/>
      </c:catAx>
      <c:valAx>
        <c:axId val="208441344"/>
        <c:scaling>
          <c:orientation val="minMax"/>
          <c:max val="51"/>
          <c:min val="39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ja-JP" sz="14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</a:p>
        </c:txPr>
        <c:crossAx val="208426880"/>
        <c:crosses val="autoZero"/>
        <c:crossBetween val="between"/>
        <c:majorUnit val="3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4660771037723"/>
          <c:y val="0.185185185185185"/>
          <c:w val="0.268066878540832"/>
          <c:h val="0.658589440504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ja-JP" sz="1000" b="0" i="0" u="none" strike="noStrike" baseline="0">
          <a:solidFill>
            <a:srgbClr val="000000"/>
          </a:solidFill>
          <a:latin typeface="ＭＳ Ｐゴシック" panose="020B0600070205080204" charset="-128"/>
          <a:ea typeface="ＭＳ Ｐゴシック" panose="020B0600070205080204" charset="-128"/>
          <a:cs typeface="ＭＳ Ｐゴシック" panose="020B0600070205080204" charset="-128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57150</xdr:rowOff>
    </xdr:from>
    <xdr:to>
      <xdr:col>14</xdr:col>
      <xdr:colOff>119063</xdr:colOff>
      <xdr:row>39</xdr:row>
      <xdr:rowOff>130968</xdr:rowOff>
    </xdr:to>
    <xdr:graphicFrame>
      <xdr:nvGraphicFramePr>
        <xdr:cNvPr id="2" name="Chart 3"/>
        <xdr:cNvGraphicFramePr/>
      </xdr:nvGraphicFramePr>
      <xdr:xfrm>
        <a:off x="0" y="4161155"/>
        <a:ext cx="8367395" cy="3258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20</xdr:row>
      <xdr:rowOff>3810</xdr:rowOff>
    </xdr:from>
    <xdr:to>
      <xdr:col>14</xdr:col>
      <xdr:colOff>143510</xdr:colOff>
      <xdr:row>39</xdr:row>
      <xdr:rowOff>87153</xdr:rowOff>
    </xdr:to>
    <xdr:graphicFrame>
      <xdr:nvGraphicFramePr>
        <xdr:cNvPr id="2" name="Chart 2"/>
        <xdr:cNvGraphicFramePr/>
      </xdr:nvGraphicFramePr>
      <xdr:xfrm>
        <a:off x="635" y="4121785"/>
        <a:ext cx="8656955" cy="3268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0.8745</cdr:x>
      <cdr:y>0.01073</cdr:y>
    </cdr:from>
    <cdr:to>
      <cdr:x>0.92984</cdr:x>
      <cdr:y>0.13485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81873" y="34869"/>
          <a:ext cx="498790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GLU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0.14147</cdr:y>
    </cdr:from>
    <cdr:to>
      <cdr:x>0.09079</cdr:x>
      <cdr:y>0.20207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59839"/>
          <a:ext cx="818293" cy="19697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76200</xdr:rowOff>
    </xdr:from>
    <xdr:to>
      <xdr:col>14</xdr:col>
      <xdr:colOff>180975</xdr:colOff>
      <xdr:row>40</xdr:row>
      <xdr:rowOff>11906</xdr:rowOff>
    </xdr:to>
    <xdr:graphicFrame>
      <xdr:nvGraphicFramePr>
        <xdr:cNvPr id="2" name="Chart 2"/>
        <xdr:cNvGraphicFramePr/>
      </xdr:nvGraphicFramePr>
      <xdr:xfrm>
        <a:off x="9525" y="4180205"/>
        <a:ext cx="8642350" cy="32880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0.87325</cdr:x>
      <cdr:y>0.01085</cdr:y>
    </cdr:from>
    <cdr:to>
      <cdr:x>0.94728</cdr:x>
      <cdr:y>0.12814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53979" y="31582"/>
          <a:ext cx="665825" cy="34130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TCH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0.00382</cdr:x>
      <cdr:y>0.12486</cdr:y>
    </cdr:from>
    <cdr:to>
      <cdr:x>0.09339</cdr:x>
      <cdr:y>0.21173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34379" y="390384"/>
          <a:ext cx="805591" cy="27160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33337</xdr:colOff>
      <xdr:row>20</xdr:row>
      <xdr:rowOff>116680</xdr:rowOff>
    </xdr:from>
    <xdr:to>
      <xdr:col>15</xdr:col>
      <xdr:colOff>0</xdr:colOff>
      <xdr:row>39</xdr:row>
      <xdr:rowOff>142874</xdr:rowOff>
    </xdr:to>
    <xdr:graphicFrame>
      <xdr:nvGraphicFramePr>
        <xdr:cNvPr id="2" name="Chart 2"/>
        <xdr:cNvGraphicFramePr/>
      </xdr:nvGraphicFramePr>
      <xdr:xfrm>
        <a:off x="33020" y="4220210"/>
        <a:ext cx="7565390" cy="32492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0.87458</cdr:x>
      <cdr:y>0.00858</cdr:y>
    </cdr:from>
    <cdr:to>
      <cdr:x>0.94861</cdr:x>
      <cdr:y>0.12587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63865" y="27388"/>
          <a:ext cx="665648" cy="3745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TG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0.00647</cdr:x>
      <cdr:y>0.1439</cdr:y>
    </cdr:from>
    <cdr:to>
      <cdr:x>0.09604</cdr:x>
      <cdr:y>0.2042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403444"/>
          <a:ext cx="659532" cy="17222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42863</xdr:colOff>
      <xdr:row>20</xdr:row>
      <xdr:rowOff>57149</xdr:rowOff>
    </xdr:from>
    <xdr:to>
      <xdr:col>8</xdr:col>
      <xdr:colOff>76200</xdr:colOff>
      <xdr:row>39</xdr:row>
      <xdr:rowOff>107155</xdr:rowOff>
    </xdr:to>
    <xdr:graphicFrame>
      <xdr:nvGraphicFramePr>
        <xdr:cNvPr id="2" name="Chart 4"/>
        <xdr:cNvGraphicFramePr/>
      </xdr:nvGraphicFramePr>
      <xdr:xfrm>
        <a:off x="42545" y="4160520"/>
        <a:ext cx="4578350" cy="3235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20</xdr:row>
      <xdr:rowOff>47625</xdr:rowOff>
    </xdr:from>
    <xdr:to>
      <xdr:col>17</xdr:col>
      <xdr:colOff>142875</xdr:colOff>
      <xdr:row>39</xdr:row>
      <xdr:rowOff>76200</xdr:rowOff>
    </xdr:to>
    <xdr:graphicFrame>
      <xdr:nvGraphicFramePr>
        <xdr:cNvPr id="3" name="Chart 5"/>
        <xdr:cNvGraphicFramePr/>
      </xdr:nvGraphicFramePr>
      <xdr:xfrm>
        <a:off x="4611370" y="4151630"/>
        <a:ext cx="5160645" cy="3213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0.80031</cdr:x>
      <cdr:y>0.02533</cdr:y>
    </cdr:from>
    <cdr:to>
      <cdr:x>0.93637</cdr:x>
      <cdr:y>0.179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187033" y="81654"/>
          <a:ext cx="711835" cy="495300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  <a:endParaRPr lang="ja-JP" altLang="en-US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0.00857</cdr:x>
      <cdr:y>0.11715</cdr:y>
    </cdr:from>
    <cdr:to>
      <cdr:x>0.10755</cdr:x>
      <cdr:y>0.18015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9474" y="365839"/>
          <a:ext cx="534521" cy="19502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mg/dl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0.83318</cdr:x>
      <cdr:y>0</cdr:y>
    </cdr:from>
    <cdr:to>
      <cdr:x>0.94771</cdr:x>
      <cdr:y>0.20877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553304" y="0"/>
          <a:ext cx="625914" cy="63632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  <a:endParaRPr lang="ja-JP" altLang="en-US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0.0087</cdr:x>
      <cdr:y>0.11015</cdr:y>
    </cdr:from>
    <cdr:to>
      <cdr:x>0.11547</cdr:x>
      <cdr:y>0.18256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7545" y="352000"/>
          <a:ext cx="583486" cy="2314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85725</xdr:rowOff>
    </xdr:from>
    <xdr:to>
      <xdr:col>15</xdr:col>
      <xdr:colOff>0</xdr:colOff>
      <xdr:row>39</xdr:row>
      <xdr:rowOff>130968</xdr:rowOff>
    </xdr:to>
    <xdr:graphicFrame>
      <xdr:nvGraphicFramePr>
        <xdr:cNvPr id="2" name="Chart 2"/>
        <xdr:cNvGraphicFramePr/>
      </xdr:nvGraphicFramePr>
      <xdr:xfrm>
        <a:off x="9525" y="4189730"/>
        <a:ext cx="7820025" cy="3230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0.8872</cdr:x>
      <cdr:y>0.00967</cdr:y>
    </cdr:from>
    <cdr:to>
      <cdr:x>0.92601</cdr:x>
      <cdr:y>0.13415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17447" y="31326"/>
          <a:ext cx="35080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0.14926</cdr:y>
    </cdr:from>
    <cdr:to>
      <cdr:x>0.08632</cdr:x>
      <cdr:y>0.2094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27219"/>
          <a:ext cx="782116" cy="17213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0.85073</cdr:x>
      <cdr:y>0.00498</cdr:y>
    </cdr:from>
    <cdr:to>
      <cdr:x>0.94586</cdr:x>
      <cdr:y>0.12227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20345" y="16002"/>
          <a:ext cx="863299" cy="3767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TBIL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0.14019</cdr:y>
    </cdr:from>
    <cdr:to>
      <cdr:x>0.08957</cdr:x>
      <cdr:y>0.20049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50344"/>
          <a:ext cx="812843" cy="19370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>
      <xdr:nvGraphicFramePr>
        <xdr:cNvPr id="2" name="Chart 1027"/>
        <xdr:cNvGraphicFramePr/>
      </xdr:nvGraphicFramePr>
      <xdr:xfrm>
        <a:off x="57150" y="4123055"/>
        <a:ext cx="7706360" cy="3357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57151</xdr:colOff>
      <xdr:row>20</xdr:row>
      <xdr:rowOff>19050</xdr:rowOff>
    </xdr:from>
    <xdr:to>
      <xdr:col>14</xdr:col>
      <xdr:colOff>166689</xdr:colOff>
      <xdr:row>40</xdr:row>
      <xdr:rowOff>23813</xdr:rowOff>
    </xdr:to>
    <xdr:graphicFrame>
      <xdr:nvGraphicFramePr>
        <xdr:cNvPr id="2" name="Chart 1027"/>
        <xdr:cNvGraphicFramePr/>
      </xdr:nvGraphicFramePr>
      <xdr:xfrm>
        <a:off x="57150" y="4123055"/>
        <a:ext cx="7800975" cy="34258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0.87308</cdr:x>
      <cdr:y>0.02838</cdr:y>
    </cdr:from>
    <cdr:to>
      <cdr:x>0.93679</cdr:x>
      <cdr:y>0.13122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6380518" y="79060"/>
          <a:ext cx="465576" cy="28527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ALB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</cdr:x>
      <cdr:y>0.13415</cdr:y>
    </cdr:from>
    <cdr:to>
      <cdr:x>0.06054</cdr:x>
      <cdr:y>0.19384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77686"/>
          <a:ext cx="395814" cy="16998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(g/dl)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7144</xdr:colOff>
      <xdr:row>20</xdr:row>
      <xdr:rowOff>11906</xdr:rowOff>
    </xdr:from>
    <xdr:to>
      <xdr:col>14</xdr:col>
      <xdr:colOff>107157</xdr:colOff>
      <xdr:row>40</xdr:row>
      <xdr:rowOff>11907</xdr:rowOff>
    </xdr:to>
    <xdr:graphicFrame>
      <xdr:nvGraphicFramePr>
        <xdr:cNvPr id="2" name="Chart 4"/>
        <xdr:cNvGraphicFramePr/>
      </xdr:nvGraphicFramePr>
      <xdr:xfrm>
        <a:off x="6985" y="4118610"/>
        <a:ext cx="8896985" cy="335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0.87238</cdr:x>
      <cdr:y>0.02085</cdr:y>
    </cdr:from>
    <cdr:to>
      <cdr:x>0.926</cdr:x>
      <cdr:y>0.14187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91570" y="69512"/>
          <a:ext cx="491225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0.00641</cdr:x>
      <cdr:y>0.13414</cdr:y>
    </cdr:from>
    <cdr:to>
      <cdr:x>0.09254</cdr:x>
      <cdr:y>0.19475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0146"/>
          <a:ext cx="621578" cy="16974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9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16668</xdr:colOff>
      <xdr:row>20</xdr:row>
      <xdr:rowOff>71438</xdr:rowOff>
    </xdr:from>
    <xdr:to>
      <xdr:col>14</xdr:col>
      <xdr:colOff>190500</xdr:colOff>
      <xdr:row>39</xdr:row>
      <xdr:rowOff>130969</xdr:rowOff>
    </xdr:to>
    <xdr:graphicFrame>
      <xdr:nvGraphicFramePr>
        <xdr:cNvPr id="2" name="Chart 2"/>
        <xdr:cNvGraphicFramePr/>
      </xdr:nvGraphicFramePr>
      <xdr:xfrm>
        <a:off x="16510" y="4182110"/>
        <a:ext cx="7820660" cy="3244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0.87739</cdr:x>
      <cdr:y>0.02029</cdr:y>
    </cdr:from>
    <cdr:to>
      <cdr:x>0.91808</cdr:x>
      <cdr:y>0.14533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35144" y="65472"/>
          <a:ext cx="36792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UA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0.00121</cdr:x>
      <cdr:y>0.14746</cdr:y>
    </cdr:from>
    <cdr:to>
      <cdr:x>0.06806</cdr:x>
      <cdr:y>0.20808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10980" y="475794"/>
          <a:ext cx="604591" cy="19559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56515</xdr:rowOff>
    </xdr:from>
    <xdr:to>
      <xdr:col>14</xdr:col>
      <xdr:colOff>161925</xdr:colOff>
      <xdr:row>40</xdr:row>
      <xdr:rowOff>1746</xdr:rowOff>
    </xdr:to>
    <xdr:graphicFrame>
      <xdr:nvGraphicFramePr>
        <xdr:cNvPr id="2" name="Chart 2"/>
        <xdr:cNvGraphicFramePr/>
      </xdr:nvGraphicFramePr>
      <xdr:xfrm>
        <a:off x="47625" y="4160520"/>
        <a:ext cx="7685405" cy="3335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20</xdr:row>
      <xdr:rowOff>38100</xdr:rowOff>
    </xdr:from>
    <xdr:to>
      <xdr:col>14</xdr:col>
      <xdr:colOff>154781</xdr:colOff>
      <xdr:row>39</xdr:row>
      <xdr:rowOff>107156</xdr:rowOff>
    </xdr:to>
    <xdr:graphicFrame>
      <xdr:nvGraphicFramePr>
        <xdr:cNvPr id="2" name="Chart 3"/>
        <xdr:cNvGraphicFramePr/>
      </xdr:nvGraphicFramePr>
      <xdr:xfrm>
        <a:off x="19050" y="4142105"/>
        <a:ext cx="7878445" cy="3291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0.86348</cdr:x>
      <cdr:y>0.02142</cdr:y>
    </cdr:from>
    <cdr:to>
      <cdr:x>0.92295</cdr:x>
      <cdr:y>0.14445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27016" y="70221"/>
          <a:ext cx="532262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BUN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0.12952</cdr:y>
    </cdr:from>
    <cdr:to>
      <cdr:x>0.08116</cdr:x>
      <cdr:y>0.21932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24694"/>
          <a:ext cx="726281" cy="29445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20</xdr:row>
      <xdr:rowOff>26035</xdr:rowOff>
    </xdr:from>
    <xdr:to>
      <xdr:col>14</xdr:col>
      <xdr:colOff>154782</xdr:colOff>
      <xdr:row>39</xdr:row>
      <xdr:rowOff>133192</xdr:rowOff>
    </xdr:to>
    <xdr:graphicFrame>
      <xdr:nvGraphicFramePr>
        <xdr:cNvPr id="2" name="Chart 2"/>
        <xdr:cNvGraphicFramePr/>
      </xdr:nvGraphicFramePr>
      <xdr:xfrm>
        <a:off x="9525" y="4130040"/>
        <a:ext cx="8899525" cy="3326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0.87262</cdr:x>
      <cdr:y>0.01874</cdr:y>
    </cdr:from>
    <cdr:to>
      <cdr:x>0.92552</cdr:x>
      <cdr:y>0.14063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91728" y="62031"/>
          <a:ext cx="484428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CRE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0.00641</cdr:x>
      <cdr:y>0.13246</cdr:y>
    </cdr:from>
    <cdr:to>
      <cdr:x>0.0874</cdr:x>
      <cdr:y>0.19295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47501" y="387421"/>
          <a:ext cx="600199" cy="17217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104775</xdr:colOff>
      <xdr:row>19</xdr:row>
      <xdr:rowOff>200025</xdr:rowOff>
    </xdr:from>
    <xdr:to>
      <xdr:col>13</xdr:col>
      <xdr:colOff>172720</xdr:colOff>
      <xdr:row>39</xdr:row>
      <xdr:rowOff>80010</xdr:rowOff>
    </xdr:to>
    <xdr:graphicFrame>
      <xdr:nvGraphicFramePr>
        <xdr:cNvPr id="2" name="Chart 4"/>
        <xdr:cNvGraphicFramePr/>
      </xdr:nvGraphicFramePr>
      <xdr:xfrm>
        <a:off x="104775" y="4101465"/>
        <a:ext cx="7383145" cy="32677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0.87344</cdr:x>
      <cdr:y>0.01088</cdr:y>
    </cdr:from>
    <cdr:to>
      <cdr:x>0.92722</cdr:x>
      <cdr:y>0.1319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18286" y="36275"/>
          <a:ext cx="481350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AST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95250</xdr:colOff>
      <xdr:row>20</xdr:row>
      <xdr:rowOff>85725</xdr:rowOff>
    </xdr:from>
    <xdr:to>
      <xdr:col>14</xdr:col>
      <xdr:colOff>161925</xdr:colOff>
      <xdr:row>39</xdr:row>
      <xdr:rowOff>114300</xdr:rowOff>
    </xdr:to>
    <xdr:graphicFrame>
      <xdr:nvGraphicFramePr>
        <xdr:cNvPr id="2" name="Chart 4"/>
        <xdr:cNvGraphicFramePr/>
      </xdr:nvGraphicFramePr>
      <xdr:xfrm>
        <a:off x="95250" y="4189730"/>
        <a:ext cx="7553960" cy="3213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0.87429</cdr:x>
      <cdr:y>0.00827</cdr:y>
    </cdr:from>
    <cdr:to>
      <cdr:x>0.92637</cdr:x>
      <cdr:y>0.13451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34171" y="26415"/>
          <a:ext cx="466731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38100</xdr:rowOff>
    </xdr:from>
    <xdr:to>
      <xdr:col>15</xdr:col>
      <xdr:colOff>19050</xdr:colOff>
      <xdr:row>40</xdr:row>
      <xdr:rowOff>0</xdr:rowOff>
    </xdr:to>
    <xdr:graphicFrame>
      <xdr:nvGraphicFramePr>
        <xdr:cNvPr id="2" name="Chart 3"/>
        <xdr:cNvGraphicFramePr/>
      </xdr:nvGraphicFramePr>
      <xdr:xfrm>
        <a:off x="47625" y="4142105"/>
        <a:ext cx="7501890" cy="3314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0.87808</cdr:x>
      <cdr:y>0.02023</cdr:y>
    </cdr:from>
    <cdr:to>
      <cdr:x>0.93894</cdr:x>
      <cdr:y>0.14264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26339" y="66659"/>
          <a:ext cx="54245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r-GT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57150</xdr:colOff>
      <xdr:row>20</xdr:row>
      <xdr:rowOff>38100</xdr:rowOff>
    </xdr:from>
    <xdr:to>
      <xdr:col>15</xdr:col>
      <xdr:colOff>9525</xdr:colOff>
      <xdr:row>39</xdr:row>
      <xdr:rowOff>47625</xdr:rowOff>
    </xdr:to>
    <xdr:graphicFrame>
      <xdr:nvGraphicFramePr>
        <xdr:cNvPr id="2" name="Chart 1"/>
        <xdr:cNvGraphicFramePr/>
      </xdr:nvGraphicFramePr>
      <xdr:xfrm>
        <a:off x="57150" y="4142105"/>
        <a:ext cx="8502015" cy="31946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0.88837</cdr:x>
      <cdr:y>0.01293</cdr:y>
    </cdr:from>
    <cdr:to>
      <cdr:x>0.92047</cdr:x>
      <cdr:y>0.1392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79415" y="41828"/>
          <a:ext cx="288284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0.14012</cdr:y>
    </cdr:from>
    <cdr:to>
      <cdr:x>0.08475</cdr:x>
      <cdr:y>0.19664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771"/>
          <a:ext cx="560184" cy="16084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0.88197</cdr:x>
      <cdr:y>0.00818</cdr:y>
    </cdr:from>
    <cdr:to>
      <cdr:x>0.93446</cdr:x>
      <cdr:y>0.13518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28181" y="25976"/>
          <a:ext cx="471925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ALP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0.11557</cdr:y>
    </cdr:from>
    <cdr:to>
      <cdr:x>0.09314</cdr:x>
      <cdr:y>0.21278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6445"/>
          <a:ext cx="632003" cy="270329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85725</xdr:colOff>
      <xdr:row>20</xdr:row>
      <xdr:rowOff>38100</xdr:rowOff>
    </xdr:from>
    <xdr:to>
      <xdr:col>14</xdr:col>
      <xdr:colOff>152400</xdr:colOff>
      <xdr:row>39</xdr:row>
      <xdr:rowOff>9525</xdr:rowOff>
    </xdr:to>
    <xdr:graphicFrame>
      <xdr:nvGraphicFramePr>
        <xdr:cNvPr id="2" name="Chart 4"/>
        <xdr:cNvGraphicFramePr/>
      </xdr:nvGraphicFramePr>
      <xdr:xfrm>
        <a:off x="85725" y="4142105"/>
        <a:ext cx="8606790" cy="31565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0.88129</cdr:x>
      <cdr:y>0.00712</cdr:y>
    </cdr:from>
    <cdr:to>
      <cdr:x>0.91937</cdr:x>
      <cdr:y>0.13566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96913" y="22335"/>
          <a:ext cx="34124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0.00656</cdr:x>
      <cdr:y>0.11461</cdr:y>
    </cdr:from>
    <cdr:to>
      <cdr:x>0.09359</cdr:x>
      <cdr:y>0.21096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4966"/>
          <a:ext cx="632117" cy="27090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85725</xdr:colOff>
      <xdr:row>20</xdr:row>
      <xdr:rowOff>66675</xdr:rowOff>
    </xdr:from>
    <xdr:to>
      <xdr:col>15</xdr:col>
      <xdr:colOff>9525</xdr:colOff>
      <xdr:row>39</xdr:row>
      <xdr:rowOff>158115</xdr:rowOff>
    </xdr:to>
    <xdr:graphicFrame>
      <xdr:nvGraphicFramePr>
        <xdr:cNvPr id="2" name="Chart 2"/>
        <xdr:cNvGraphicFramePr/>
      </xdr:nvGraphicFramePr>
      <xdr:xfrm>
        <a:off x="85725" y="4170680"/>
        <a:ext cx="8653145" cy="3276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0.87459</cdr:x>
      <cdr:y>0.03651</cdr:y>
    </cdr:from>
    <cdr:to>
      <cdr:x>0.91169</cdr:x>
      <cdr:y>0.13746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145580" y="119183"/>
          <a:ext cx="345440" cy="329565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CK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0.00653</cdr:x>
      <cdr:y>0.10966</cdr:y>
    </cdr:from>
    <cdr:to>
      <cdr:x>0.08472</cdr:x>
      <cdr:y>0.20492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715"/>
          <a:ext cx="570671" cy="27200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76200</xdr:colOff>
      <xdr:row>20</xdr:row>
      <xdr:rowOff>57150</xdr:rowOff>
    </xdr:from>
    <xdr:to>
      <xdr:col>14</xdr:col>
      <xdr:colOff>161925</xdr:colOff>
      <xdr:row>40</xdr:row>
      <xdr:rowOff>0</xdr:rowOff>
    </xdr:to>
    <xdr:graphicFrame>
      <xdr:nvGraphicFramePr>
        <xdr:cNvPr id="2" name="Chart 3"/>
        <xdr:cNvGraphicFramePr/>
      </xdr:nvGraphicFramePr>
      <xdr:xfrm>
        <a:off x="76200" y="4161155"/>
        <a:ext cx="8694420" cy="3295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0.87813</cdr:x>
      <cdr:y>0.01987</cdr:y>
    </cdr:from>
    <cdr:to>
      <cdr:x>0.93889</cdr:x>
      <cdr:y>0.143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770331" y="65108"/>
          <a:ext cx="537648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AMY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(U/l)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35719</xdr:rowOff>
    </xdr:from>
    <xdr:to>
      <xdr:col>15</xdr:col>
      <xdr:colOff>0</xdr:colOff>
      <xdr:row>40</xdr:row>
      <xdr:rowOff>35719</xdr:rowOff>
    </xdr:to>
    <xdr:graphicFrame>
      <xdr:nvGraphicFramePr>
        <xdr:cNvPr id="2" name="Chart 3"/>
        <xdr:cNvGraphicFramePr/>
      </xdr:nvGraphicFramePr>
      <xdr:xfrm>
        <a:off x="0" y="4139565"/>
        <a:ext cx="8618220" cy="3352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0.02093</cdr:y>
    </cdr:from>
    <cdr:to>
      <cdr:x>0.93614</cdr:x>
      <cdr:y>0.14194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07930" y="69762"/>
          <a:ext cx="496097" cy="403444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CHE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0.00657</cdr:x>
      <cdr:y>0.11003</cdr:y>
    </cdr:from>
    <cdr:to>
      <cdr:x>0.08598</cdr:x>
      <cdr:y>0.20537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05508"/>
          <a:ext cx="575839" cy="271053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(U/l)</a:t>
          </a:r>
          <a:endParaRPr lang="en-US" altLang="ja-JP" sz="14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38100</xdr:rowOff>
    </xdr:from>
    <xdr:to>
      <xdr:col>14</xdr:col>
      <xdr:colOff>159544</xdr:colOff>
      <xdr:row>39</xdr:row>
      <xdr:rowOff>140494</xdr:rowOff>
    </xdr:to>
    <xdr:graphicFrame>
      <xdr:nvGraphicFramePr>
        <xdr:cNvPr id="2" name="Chart 3074"/>
        <xdr:cNvGraphicFramePr/>
      </xdr:nvGraphicFramePr>
      <xdr:xfrm>
        <a:off x="47625" y="4145280"/>
        <a:ext cx="8540115" cy="3287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345281</xdr:colOff>
      <xdr:row>20</xdr:row>
      <xdr:rowOff>92869</xdr:rowOff>
    </xdr:from>
    <xdr:to>
      <xdr:col>19</xdr:col>
      <xdr:colOff>250030</xdr:colOff>
      <xdr:row>39</xdr:row>
      <xdr:rowOff>11906</xdr:rowOff>
    </xdr:to>
    <xdr:graphicFrame>
      <xdr:nvGraphicFramePr>
        <xdr:cNvPr id="2" name="Chart 2"/>
        <xdr:cNvGraphicFramePr/>
      </xdr:nvGraphicFramePr>
      <xdr:xfrm>
        <a:off x="5583555" y="4199890"/>
        <a:ext cx="5838190" cy="3103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69056</xdr:rowOff>
    </xdr:from>
    <xdr:to>
      <xdr:col>8</xdr:col>
      <xdr:colOff>190501</xdr:colOff>
      <xdr:row>38</xdr:row>
      <xdr:rowOff>159544</xdr:rowOff>
    </xdr:to>
    <xdr:graphicFrame>
      <xdr:nvGraphicFramePr>
        <xdr:cNvPr id="3" name="Chart 3"/>
        <xdr:cNvGraphicFramePr/>
      </xdr:nvGraphicFramePr>
      <xdr:xfrm>
        <a:off x="0" y="4175760"/>
        <a:ext cx="5429250" cy="3108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0.87659</cdr:x>
      <cdr:y>0.02064</cdr:y>
    </cdr:from>
    <cdr:to>
      <cdr:x>0.91097</cdr:x>
      <cdr:y>0.14563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77962" y="67487"/>
          <a:ext cx="312906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Fe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(μg/dl)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20</xdr:row>
      <xdr:rowOff>76200</xdr:rowOff>
    </xdr:from>
    <xdr:to>
      <xdr:col>14</xdr:col>
      <xdr:colOff>130969</xdr:colOff>
      <xdr:row>39</xdr:row>
      <xdr:rowOff>119062</xdr:rowOff>
    </xdr:to>
    <xdr:graphicFrame>
      <xdr:nvGraphicFramePr>
        <xdr:cNvPr id="2" name="Chart 3074"/>
        <xdr:cNvGraphicFramePr/>
      </xdr:nvGraphicFramePr>
      <xdr:xfrm>
        <a:off x="47625" y="4183380"/>
        <a:ext cx="7800340" cy="3227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0.87258</cdr:x>
      <cdr:y>0.01269</cdr:y>
    </cdr:from>
    <cdr:to>
      <cdr:x>0.91498</cdr:x>
      <cdr:y>0.12834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843822" y="40732"/>
          <a:ext cx="381126" cy="37122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0.00264</cdr:x>
      <cdr:y>0.11264</cdr:y>
    </cdr:from>
    <cdr:to>
      <cdr:x>0.07</cdr:x>
      <cdr:y>0.20623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24162" y="361552"/>
          <a:ext cx="616742" cy="30043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76199</xdr:rowOff>
    </xdr:from>
    <xdr:to>
      <xdr:col>15</xdr:col>
      <xdr:colOff>1905</xdr:colOff>
      <xdr:row>39</xdr:row>
      <xdr:rowOff>114299</xdr:rowOff>
    </xdr:to>
    <xdr:graphicFrame>
      <xdr:nvGraphicFramePr>
        <xdr:cNvPr id="2" name="Chart 3074"/>
        <xdr:cNvGraphicFramePr/>
      </xdr:nvGraphicFramePr>
      <xdr:xfrm>
        <a:off x="0" y="4179570"/>
        <a:ext cx="7856855" cy="3657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0.87711</cdr:x>
      <cdr:y>0.02207</cdr:y>
    </cdr:from>
    <cdr:to>
      <cdr:x>0.92513</cdr:x>
      <cdr:y>0.13532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481785" y="79617"/>
          <a:ext cx="409612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squar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IP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21</xdr:row>
      <xdr:rowOff>40322</xdr:rowOff>
    </xdr:from>
    <xdr:to>
      <xdr:col>14</xdr:col>
      <xdr:colOff>154781</xdr:colOff>
      <xdr:row>40</xdr:row>
      <xdr:rowOff>135573</xdr:rowOff>
    </xdr:to>
    <xdr:graphicFrame>
      <xdr:nvGraphicFramePr>
        <xdr:cNvPr id="2" name="Chart 3074"/>
        <xdr:cNvGraphicFramePr/>
      </xdr:nvGraphicFramePr>
      <xdr:xfrm>
        <a:off x="0" y="4314825"/>
        <a:ext cx="9756140" cy="32804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0.86883</cdr:x>
      <cdr:y>0.02051</cdr:y>
    </cdr:from>
    <cdr:to>
      <cdr:x>0.91873</cdr:x>
      <cdr:y>0.14577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37698" y="66894"/>
          <a:ext cx="461601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IgG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9524</xdr:colOff>
      <xdr:row>20</xdr:row>
      <xdr:rowOff>66675</xdr:rowOff>
    </xdr:from>
    <xdr:to>
      <xdr:col>15</xdr:col>
      <xdr:colOff>11906</xdr:colOff>
      <xdr:row>39</xdr:row>
      <xdr:rowOff>119062</xdr:rowOff>
    </xdr:to>
    <xdr:graphicFrame>
      <xdr:nvGraphicFramePr>
        <xdr:cNvPr id="2" name="Chart 3074"/>
        <xdr:cNvGraphicFramePr/>
      </xdr:nvGraphicFramePr>
      <xdr:xfrm>
        <a:off x="8890" y="4173855"/>
        <a:ext cx="8440420" cy="3237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0.8691</cdr:x>
      <cdr:y>0.01967</cdr:y>
    </cdr:from>
    <cdr:to>
      <cdr:x>0.91846</cdr:x>
      <cdr:y>0.1466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00851" y="63330"/>
          <a:ext cx="454420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IgA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23812</xdr:rowOff>
    </xdr:from>
    <xdr:to>
      <xdr:col>15</xdr:col>
      <xdr:colOff>11906</xdr:colOff>
      <xdr:row>39</xdr:row>
      <xdr:rowOff>154780</xdr:rowOff>
    </xdr:to>
    <xdr:graphicFrame>
      <xdr:nvGraphicFramePr>
        <xdr:cNvPr id="2" name="Chart 3074"/>
        <xdr:cNvGraphicFramePr/>
      </xdr:nvGraphicFramePr>
      <xdr:xfrm>
        <a:off x="0" y="4130675"/>
        <a:ext cx="7917180" cy="3384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0.73204</cdr:x>
      <cdr:y>0.012</cdr:y>
    </cdr:from>
    <cdr:to>
      <cdr:x>0.92725</cdr:x>
      <cdr:y>0.11308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273786" y="38100"/>
          <a:ext cx="1139673" cy="321057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（日立）</a:t>
          </a:r>
          <a:endParaRPr lang="ja-JP" altLang="en-US" sz="12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0.11048</cdr:y>
    </cdr:from>
    <cdr:to>
      <cdr:x>0.11588</cdr:x>
      <cdr:y>0.19094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350954"/>
          <a:ext cx="676603" cy="2555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0.86706</cdr:x>
      <cdr:y>0.02118</cdr:y>
    </cdr:from>
    <cdr:to>
      <cdr:x>0.9205</cdr:x>
      <cdr:y>0.14509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7938716" y="69863"/>
          <a:ext cx="489301" cy="4086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IgM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0.00654</cdr:x>
      <cdr:y>0.1386</cdr:y>
    </cdr:from>
    <cdr:to>
      <cdr:x>0.0739</cdr:x>
      <cdr:y>0.19793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88409"/>
          <a:ext cx="490161" cy="16948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29210</xdr:colOff>
      <xdr:row>20</xdr:row>
      <xdr:rowOff>34290</xdr:rowOff>
    </xdr:from>
    <xdr:to>
      <xdr:col>7</xdr:col>
      <xdr:colOff>343535</xdr:colOff>
      <xdr:row>39</xdr:row>
      <xdr:rowOff>58102</xdr:rowOff>
    </xdr:to>
    <xdr:graphicFrame>
      <xdr:nvGraphicFramePr>
        <xdr:cNvPr id="2" name="Chart 2"/>
        <xdr:cNvGraphicFramePr/>
      </xdr:nvGraphicFramePr>
      <xdr:xfrm>
        <a:off x="29210" y="4138295"/>
        <a:ext cx="4369435" cy="3208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389890</xdr:colOff>
      <xdr:row>20</xdr:row>
      <xdr:rowOff>59849</xdr:rowOff>
    </xdr:from>
    <xdr:to>
      <xdr:col>15</xdr:col>
      <xdr:colOff>447040</xdr:colOff>
      <xdr:row>39</xdr:row>
      <xdr:rowOff>125413</xdr:rowOff>
    </xdr:to>
    <xdr:graphicFrame>
      <xdr:nvGraphicFramePr>
        <xdr:cNvPr id="3" name="Chart 3"/>
        <xdr:cNvGraphicFramePr/>
      </xdr:nvGraphicFramePr>
      <xdr:xfrm>
        <a:off x="4445000" y="4163695"/>
        <a:ext cx="5502910" cy="32505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0.79678</cdr:x>
      <cdr:y>0.0234</cdr:y>
    </cdr:from>
    <cdr:to>
      <cdr:x>0.92526</cdr:x>
      <cdr:y>0.17316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3826914" y="74673"/>
          <a:ext cx="617087" cy="47786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5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メタボリード</a:t>
          </a:r>
          <a:endParaRPr lang="ja-JP" altLang="en-US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0.01002</cdr:x>
      <cdr:y>0.13797</cdr:y>
    </cdr:from>
    <cdr:to>
      <cdr:x>0.13398</cdr:x>
      <cdr:y>0.19385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418775"/>
          <a:ext cx="589202" cy="16832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0.84445</cdr:x>
      <cdr:y>0.02108</cdr:y>
    </cdr:from>
    <cdr:to>
      <cdr:x>0.92028</cdr:x>
      <cdr:y>0.2101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892377" y="68007"/>
          <a:ext cx="439351" cy="60991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5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  <a:endParaRPr lang="en-US" altLang="ja-JP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積水</a:t>
          </a:r>
          <a:endParaRPr lang="ja-JP" altLang="en-US" sz="1075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0.13482</cdr:y>
    </cdr:from>
    <cdr:to>
      <cdr:x>0.09664</cdr:x>
      <cdr:y>0.2214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0" y="435009"/>
          <a:ext cx="566795" cy="279366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470869</xdr:colOff>
      <xdr:row>22</xdr:row>
      <xdr:rowOff>81547</xdr:rowOff>
    </xdr:from>
    <xdr:to>
      <xdr:col>23</xdr:col>
      <xdr:colOff>724534</xdr:colOff>
      <xdr:row>48</xdr:row>
      <xdr:rowOff>34357</xdr:rowOff>
    </xdr:to>
    <xdr:graphicFrame>
      <xdr:nvGraphicFramePr>
        <xdr:cNvPr id="2" name="Chart 3"/>
        <xdr:cNvGraphicFramePr/>
      </xdr:nvGraphicFramePr>
      <xdr:xfrm>
        <a:off x="454660" y="4607560"/>
        <a:ext cx="15739110" cy="4311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0.00618</cdr:x>
      <cdr:y>0.08617</cdr:y>
    </cdr:from>
    <cdr:to>
      <cdr:x>0.06711</cdr:x>
      <cdr:y>0.14732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7625" y="393700"/>
          <a:ext cx="469900" cy="279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none" rtlCol="0"/>
        <a:lstStyle/>
        <a:p>
          <a:r>
            <a:rPr lang="ja-JP" altLang="en-US" sz="1100"/>
            <a:t>（％）</a:t>
          </a:r>
          <a:endParaRPr lang="ja-JP" alt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0.79233</cdr:x>
      <cdr:y>0</cdr:y>
    </cdr:from>
    <cdr:to>
      <cdr:x>0.95204</cdr:x>
      <cdr:y>0.13097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4905543" y="0"/>
          <a:ext cx="988804" cy="416038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noAutofit/>
        </a:bodyPr>
        <a:lstStyle/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（日立以外）</a:t>
          </a:r>
          <a:endParaRPr lang="en-US" altLang="ja-JP" sz="12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0.00829</cdr:x>
      <cdr:y>0.11736</cdr:y>
    </cdr:from>
    <cdr:to>
      <cdr:x>0.10663</cdr:x>
      <cdr:y>0.20654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67592"/>
          <a:ext cx="564833" cy="276911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(mmol/l)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133350</xdr:rowOff>
    </xdr:from>
    <xdr:to>
      <xdr:col>14</xdr:col>
      <xdr:colOff>190500</xdr:colOff>
      <xdr:row>39</xdr:row>
      <xdr:rowOff>142875</xdr:rowOff>
    </xdr:to>
    <xdr:graphicFrame>
      <xdr:nvGraphicFramePr>
        <xdr:cNvPr id="2" name="Chart 1028"/>
        <xdr:cNvGraphicFramePr/>
      </xdr:nvGraphicFramePr>
      <xdr:xfrm>
        <a:off x="0" y="4237355"/>
        <a:ext cx="9097010" cy="31946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0.88486</cdr:x>
      <cdr:y>0</cdr:y>
    </cdr:from>
    <cdr:to>
      <cdr:x>0.92105</cdr:x>
      <cdr:y>0.14112</cdr:y>
    </cdr:to>
    <cdr:sp>
      <cdr:nvSpPr>
        <cdr:cNvPr id="2" name="四角形 1"/>
        <cdr:cNvSpPr/>
      </cdr:nvSpPr>
      <cdr:spPr xmlns:a="http://schemas.openxmlformats.org/drawingml/2006/main">
        <a:xfrm xmlns:a="http://schemas.openxmlformats.org/drawingml/2006/main">
          <a:off x="8070078" y="0"/>
          <a:ext cx="330027" cy="448292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</cdr:spPr>
      <cdr:txBody xmlns:a="http://schemas.openxmlformats.org/drawingml/2006/main">
        <a:bodyPr wrap="none" lIns="27432" tIns="32004" rIns="27432" bIns="32004" anchor="ctr" upright="1">
          <a:spAutoFit/>
        </a:bodyPr>
        <a:lstStyle/>
        <a:p>
          <a:pPr algn="ctr" rtl="0">
            <a:defRPr sz="1000"/>
          </a:pPr>
          <a:r>
            <a:rPr lang="en-US" altLang="ja-JP" sz="162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  <a:endParaRPr lang="en-US" altLang="ja-JP" sz="1625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  <cdr:relSizeAnchor xmlns:cdr="http://schemas.openxmlformats.org/drawingml/2006/chartDrawing">
    <cdr:from>
      <cdr:x>0.00648</cdr:x>
      <cdr:y>0.11125</cdr:y>
    </cdr:from>
    <cdr:to>
      <cdr:x>0.0758</cdr:x>
      <cdr:y>0.17159</cdr:y>
    </cdr:to>
    <cdr:sp>
      <cdr:nvSpPr>
        <cdr:cNvPr id="3" name="四角形 2"/>
        <cdr:cNvSpPr/>
      </cdr:nvSpPr>
      <cdr:spPr xmlns:a="http://schemas.openxmlformats.org/drawingml/2006/main">
        <a:xfrm xmlns:a="http://schemas.openxmlformats.org/drawingml/2006/main">
          <a:off x="50800" y="317767"/>
          <a:ext cx="489275" cy="170940"/>
        </a:xfrm>
        <a:prstGeom xmlns:a="http://schemas.openxmlformats.org/drawingml/2006/main" prst="rect">
          <a:avLst/>
        </a:prstGeom>
        <a:noFill/>
        <a:ln w="1">
          <a:noFill/>
          <a:miter lim="800000"/>
        </a:ln>
        <a:effectLst/>
      </cdr:spPr>
      <cdr:txBody xmlns:a="http://schemas.openxmlformats.org/drawingml/2006/main"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(mg/dl)</a:t>
          </a:r>
          <a:endParaRPr lang="en-US" altLang="ja-JP" sz="10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>
    <tabColor theme="8" tint="0.399975585192419"/>
  </sheetPr>
  <dimension ref="A1:V39"/>
  <sheetViews>
    <sheetView tabSelected="1" view="pageBreakPreview" zoomScale="65" zoomScaleNormal="65" workbookViewId="0">
      <selection activeCell="Y10" sqref="Y10"/>
    </sheetView>
  </sheetViews>
  <sheetFormatPr defaultColWidth="9" defaultRowHeight="15"/>
  <cols>
    <col min="1" max="1" width="32" style="11" customWidth="1"/>
    <col min="2" max="2" width="10.75" style="11" customWidth="1"/>
    <col min="3" max="3" width="11.75" style="11" customWidth="1"/>
    <col min="4" max="4" width="10.8796296296296" style="155" customWidth="1"/>
    <col min="5" max="5" width="24.1296296296296" style="155" hidden="1" customWidth="1"/>
    <col min="6" max="6" width="4.62962962962963" style="155" customWidth="1"/>
    <col min="7" max="7" width="10.5" style="155" customWidth="1"/>
    <col min="8" max="8" width="25.3796296296296" style="11" customWidth="1"/>
    <col min="9" max="13" width="9" style="48"/>
    <col min="14" max="16384" width="9" style="11"/>
  </cols>
  <sheetData>
    <row r="1" ht="18.6" spans="1:14">
      <c r="A1" s="156" t="s">
        <v>0</v>
      </c>
      <c r="B1" s="157"/>
      <c r="C1" s="157"/>
      <c r="D1" s="157"/>
      <c r="E1" s="157"/>
      <c r="F1" s="157"/>
      <c r="G1" s="157"/>
      <c r="H1" s="157"/>
      <c r="I1" s="243"/>
      <c r="J1" s="244"/>
      <c r="K1" s="244"/>
      <c r="L1" s="244"/>
      <c r="M1" s="244"/>
      <c r="N1" s="245"/>
    </row>
    <row r="2" ht="21.95" customHeight="1" spans="1:13">
      <c r="A2" s="158" t="s">
        <v>1</v>
      </c>
      <c r="B2" s="159" t="s">
        <v>2</v>
      </c>
      <c r="C2" s="160" t="s">
        <v>3</v>
      </c>
      <c r="D2" s="161" t="s">
        <v>4</v>
      </c>
      <c r="E2" s="162"/>
      <c r="F2" s="162"/>
      <c r="G2" s="163"/>
      <c r="H2" s="160" t="s">
        <v>5</v>
      </c>
      <c r="I2" s="11"/>
      <c r="J2" s="11"/>
      <c r="K2" s="11"/>
      <c r="L2" s="11"/>
      <c r="M2" s="11"/>
    </row>
    <row r="3" ht="21.95" customHeight="1" spans="1:13">
      <c r="A3" s="164" t="s">
        <v>6</v>
      </c>
      <c r="B3" s="165">
        <v>145</v>
      </c>
      <c r="C3" s="166" t="s">
        <v>7</v>
      </c>
      <c r="D3" s="167">
        <f>$B$3-2</f>
        <v>143</v>
      </c>
      <c r="E3" s="168" t="s">
        <v>8</v>
      </c>
      <c r="F3" s="168" t="s">
        <v>8</v>
      </c>
      <c r="G3" s="169">
        <f>$B$3+2</f>
        <v>147</v>
      </c>
      <c r="H3" s="170" t="s">
        <v>9</v>
      </c>
      <c r="I3" s="11"/>
      <c r="J3" s="11"/>
      <c r="K3" s="11"/>
      <c r="L3" s="11"/>
      <c r="M3" s="11"/>
    </row>
    <row r="4" ht="21.95" customHeight="1" spans="1:13">
      <c r="A4" s="171" t="s">
        <v>10</v>
      </c>
      <c r="B4" s="172">
        <v>5.5</v>
      </c>
      <c r="C4" s="173" t="s">
        <v>7</v>
      </c>
      <c r="D4" s="174">
        <f>$B$4-0.2</f>
        <v>5.3</v>
      </c>
      <c r="E4" s="175" t="s">
        <v>8</v>
      </c>
      <c r="F4" s="175" t="s">
        <v>8</v>
      </c>
      <c r="G4" s="176">
        <f>$B$4+0.2</f>
        <v>5.7</v>
      </c>
      <c r="H4" s="177" t="s">
        <v>11</v>
      </c>
      <c r="I4" s="11"/>
      <c r="J4" s="11"/>
      <c r="K4" s="11"/>
      <c r="L4" s="11"/>
      <c r="M4" s="11"/>
    </row>
    <row r="5" ht="21.95" customHeight="1" spans="1:13">
      <c r="A5" s="178" t="s">
        <v>12</v>
      </c>
      <c r="B5" s="179">
        <v>109</v>
      </c>
      <c r="C5" s="180" t="s">
        <v>7</v>
      </c>
      <c r="D5" s="181">
        <f>$B$5-3</f>
        <v>106</v>
      </c>
      <c r="E5" s="182" t="s">
        <v>8</v>
      </c>
      <c r="F5" s="182" t="s">
        <v>8</v>
      </c>
      <c r="G5" s="183">
        <f>$B$5+3</f>
        <v>112</v>
      </c>
      <c r="H5" s="184" t="s">
        <v>13</v>
      </c>
      <c r="I5" s="246"/>
      <c r="J5" s="11"/>
      <c r="K5" s="11"/>
      <c r="L5" s="11"/>
      <c r="M5" s="11"/>
    </row>
    <row r="6" ht="21.95" customHeight="1" spans="1:13">
      <c r="A6" s="171" t="s">
        <v>14</v>
      </c>
      <c r="B6" s="172">
        <v>107</v>
      </c>
      <c r="C6" s="173" t="s">
        <v>7</v>
      </c>
      <c r="D6" s="185">
        <f>$B$6-3</f>
        <v>104</v>
      </c>
      <c r="E6" s="175" t="s">
        <v>8</v>
      </c>
      <c r="F6" s="175" t="s">
        <v>8</v>
      </c>
      <c r="G6" s="176">
        <f>$B$6+3</f>
        <v>110</v>
      </c>
      <c r="H6" s="177" t="s">
        <v>13</v>
      </c>
      <c r="I6" s="11"/>
      <c r="J6" s="11"/>
      <c r="K6" s="11"/>
      <c r="L6" s="11"/>
      <c r="M6" s="11"/>
    </row>
    <row r="7" ht="21.95" customHeight="1" spans="1:13">
      <c r="A7" s="186" t="s">
        <v>15</v>
      </c>
      <c r="B7" s="187">
        <v>11.2</v>
      </c>
      <c r="C7" s="180" t="s">
        <v>16</v>
      </c>
      <c r="D7" s="188">
        <f>$B$7-0.5</f>
        <v>10.7</v>
      </c>
      <c r="E7" s="182" t="s">
        <v>8</v>
      </c>
      <c r="F7" s="182" t="s">
        <v>8</v>
      </c>
      <c r="G7" s="189">
        <f>$B$7+0.5</f>
        <v>11.7</v>
      </c>
      <c r="H7" s="184" t="s">
        <v>17</v>
      </c>
      <c r="I7" s="11"/>
      <c r="J7" s="11"/>
      <c r="K7" s="11"/>
      <c r="L7" s="11"/>
      <c r="M7" s="11"/>
    </row>
    <row r="8" ht="21.95" customHeight="1" spans="1:13">
      <c r="A8" s="164" t="s">
        <v>18</v>
      </c>
      <c r="B8" s="165">
        <v>178</v>
      </c>
      <c r="C8" s="166" t="s">
        <v>16</v>
      </c>
      <c r="D8" s="190">
        <f>$B$8-5</f>
        <v>173</v>
      </c>
      <c r="E8" s="191" t="s">
        <v>8</v>
      </c>
      <c r="F8" s="191" t="s">
        <v>8</v>
      </c>
      <c r="G8" s="192">
        <f>$B$8+5</f>
        <v>183</v>
      </c>
      <c r="H8" s="170" t="s">
        <v>19</v>
      </c>
      <c r="I8" s="11"/>
      <c r="J8" s="11"/>
      <c r="K8" s="11"/>
      <c r="L8" s="11"/>
      <c r="M8" s="11"/>
    </row>
    <row r="9" ht="21.95" customHeight="1" spans="1:13">
      <c r="A9" s="178" t="s">
        <v>20</v>
      </c>
      <c r="B9" s="193">
        <v>144</v>
      </c>
      <c r="C9" s="194" t="s">
        <v>16</v>
      </c>
      <c r="D9" s="195">
        <f>ROUNDDOWN($B$9*0.95,0)</f>
        <v>136</v>
      </c>
      <c r="E9" s="191" t="s">
        <v>8</v>
      </c>
      <c r="F9" s="191" t="s">
        <v>8</v>
      </c>
      <c r="G9" s="196">
        <f>ROUNDUP($B$9*1.05,0)</f>
        <v>152</v>
      </c>
      <c r="H9" s="197" t="s">
        <v>21</v>
      </c>
      <c r="I9" s="11"/>
      <c r="J9" s="11"/>
      <c r="K9" s="11"/>
      <c r="L9" s="11"/>
      <c r="M9" s="11"/>
    </row>
    <row r="10" ht="21.95" customHeight="1" spans="1:13">
      <c r="A10" s="198" t="s">
        <v>22</v>
      </c>
      <c r="B10" s="199">
        <v>54</v>
      </c>
      <c r="C10" s="200" t="s">
        <v>16</v>
      </c>
      <c r="D10" s="201">
        <f>ROUNDDOWN($B$10*0.95,0)</f>
        <v>51</v>
      </c>
      <c r="E10" s="202" t="s">
        <v>8</v>
      </c>
      <c r="F10" s="202" t="s">
        <v>8</v>
      </c>
      <c r="G10" s="203">
        <f>ROUNDUP($B$10*1.05,0)</f>
        <v>57</v>
      </c>
      <c r="H10" s="204" t="s">
        <v>23</v>
      </c>
      <c r="I10" s="246"/>
      <c r="J10" s="11"/>
      <c r="K10" s="11"/>
      <c r="L10" s="11"/>
      <c r="M10" s="11"/>
    </row>
    <row r="11" ht="21.95" customHeight="1" spans="1:13">
      <c r="A11" s="205" t="s">
        <v>24</v>
      </c>
      <c r="B11" s="206">
        <v>45</v>
      </c>
      <c r="C11" s="207" t="s">
        <v>16</v>
      </c>
      <c r="D11" s="208">
        <f>$B$11-3</f>
        <v>42</v>
      </c>
      <c r="E11" s="209" t="s">
        <v>8</v>
      </c>
      <c r="F11" s="209" t="s">
        <v>8</v>
      </c>
      <c r="G11" s="210">
        <f>$B$11+3</f>
        <v>48</v>
      </c>
      <c r="H11" s="211" t="s">
        <v>25</v>
      </c>
      <c r="I11" s="247"/>
      <c r="J11" s="11"/>
      <c r="K11" s="11"/>
      <c r="L11" s="11"/>
      <c r="M11" s="11"/>
    </row>
    <row r="12" ht="21.95" customHeight="1" spans="1:13">
      <c r="A12" s="212" t="s">
        <v>26</v>
      </c>
      <c r="B12" s="172">
        <v>52</v>
      </c>
      <c r="C12" s="173" t="s">
        <v>16</v>
      </c>
      <c r="D12" s="185">
        <f>$B$12-3</f>
        <v>49</v>
      </c>
      <c r="E12" s="175" t="s">
        <v>8</v>
      </c>
      <c r="F12" s="175" t="s">
        <v>8</v>
      </c>
      <c r="G12" s="176">
        <f>$B$12+3</f>
        <v>55</v>
      </c>
      <c r="H12" s="177" t="s">
        <v>25</v>
      </c>
      <c r="I12" s="11"/>
      <c r="J12" s="11"/>
      <c r="K12" s="11"/>
      <c r="L12" s="11"/>
      <c r="M12" s="11"/>
    </row>
    <row r="13" ht="21.95" customHeight="1" spans="1:13">
      <c r="A13" s="213" t="s">
        <v>27</v>
      </c>
      <c r="B13" s="179">
        <v>82</v>
      </c>
      <c r="C13" s="166" t="s">
        <v>16</v>
      </c>
      <c r="D13" s="195">
        <f>$B$13-5</f>
        <v>77</v>
      </c>
      <c r="E13" s="191" t="s">
        <v>8</v>
      </c>
      <c r="F13" s="191" t="s">
        <v>8</v>
      </c>
      <c r="G13" s="196">
        <f>$B$13+5</f>
        <v>87</v>
      </c>
      <c r="H13" s="184" t="s">
        <v>19</v>
      </c>
      <c r="I13" s="247"/>
      <c r="J13" s="11"/>
      <c r="K13" s="11"/>
      <c r="L13" s="11"/>
      <c r="M13" s="11"/>
    </row>
    <row r="14" ht="21.95" customHeight="1" spans="1:13">
      <c r="A14" s="212" t="s">
        <v>28</v>
      </c>
      <c r="B14" s="172">
        <v>72</v>
      </c>
      <c r="C14" s="173" t="s">
        <v>16</v>
      </c>
      <c r="D14" s="214">
        <f>$B$14-5</f>
        <v>67</v>
      </c>
      <c r="E14" s="175" t="s">
        <v>8</v>
      </c>
      <c r="F14" s="175" t="s">
        <v>8</v>
      </c>
      <c r="G14" s="215">
        <f>$B$14+5</f>
        <v>77</v>
      </c>
      <c r="H14" s="177" t="s">
        <v>19</v>
      </c>
      <c r="I14" s="11"/>
      <c r="J14" s="11"/>
      <c r="K14" s="11"/>
      <c r="L14" s="11"/>
      <c r="M14" s="11"/>
    </row>
    <row r="15" ht="21.95" customHeight="1" spans="1:13">
      <c r="A15" s="178" t="s">
        <v>29</v>
      </c>
      <c r="B15" s="193">
        <v>6.5</v>
      </c>
      <c r="C15" s="194" t="s">
        <v>30</v>
      </c>
      <c r="D15" s="216">
        <f>$B$15-0.2</f>
        <v>6.3</v>
      </c>
      <c r="E15" s="217" t="s">
        <v>8</v>
      </c>
      <c r="F15" s="217" t="s">
        <v>8</v>
      </c>
      <c r="G15" s="218">
        <f>$B$15+0.2</f>
        <v>6.7</v>
      </c>
      <c r="H15" s="197" t="s">
        <v>31</v>
      </c>
      <c r="I15" s="11"/>
      <c r="J15" s="11"/>
      <c r="K15" s="11"/>
      <c r="L15" s="11"/>
      <c r="M15" s="11"/>
    </row>
    <row r="16" ht="21.95" customHeight="1" spans="1:13">
      <c r="A16" s="164" t="s">
        <v>32</v>
      </c>
      <c r="B16" s="219">
        <v>4.1</v>
      </c>
      <c r="C16" s="166" t="s">
        <v>30</v>
      </c>
      <c r="D16" s="220">
        <f>$B$16-0.2</f>
        <v>3.9</v>
      </c>
      <c r="E16" s="191" t="s">
        <v>8</v>
      </c>
      <c r="F16" s="191" t="s">
        <v>8</v>
      </c>
      <c r="G16" s="221">
        <f>$B$16+0.2</f>
        <v>4.3</v>
      </c>
      <c r="H16" s="170" t="s">
        <v>31</v>
      </c>
      <c r="I16" s="246"/>
      <c r="J16" s="11"/>
      <c r="K16" s="11"/>
      <c r="L16" s="11"/>
      <c r="M16" s="11"/>
    </row>
    <row r="17" ht="21.95" customHeight="1" spans="1:13">
      <c r="A17" s="222" t="s">
        <v>33</v>
      </c>
      <c r="B17" s="187">
        <v>2.3</v>
      </c>
      <c r="C17" s="180" t="s">
        <v>16</v>
      </c>
      <c r="D17" s="188">
        <f>$B$17-0.3</f>
        <v>2</v>
      </c>
      <c r="E17" s="182" t="s">
        <v>8</v>
      </c>
      <c r="F17" s="182" t="s">
        <v>8</v>
      </c>
      <c r="G17" s="189">
        <f>$B$17+0.3</f>
        <v>2.6</v>
      </c>
      <c r="H17" s="184" t="s">
        <v>34</v>
      </c>
      <c r="I17" s="11"/>
      <c r="J17" s="11"/>
      <c r="K17" s="11"/>
      <c r="L17" s="11"/>
      <c r="M17" s="11"/>
    </row>
    <row r="18" ht="21.95" customHeight="1" spans="1:13">
      <c r="A18" s="186" t="s">
        <v>35</v>
      </c>
      <c r="B18" s="223">
        <v>2.11</v>
      </c>
      <c r="C18" s="180" t="s">
        <v>16</v>
      </c>
      <c r="D18" s="224">
        <f>$B$18-0.2</f>
        <v>1.91</v>
      </c>
      <c r="E18" s="182" t="s">
        <v>8</v>
      </c>
      <c r="F18" s="182" t="s">
        <v>8</v>
      </c>
      <c r="G18" s="225">
        <f>$B$18+0.2</f>
        <v>2.31</v>
      </c>
      <c r="H18" s="184" t="s">
        <v>36</v>
      </c>
      <c r="I18" s="11"/>
      <c r="J18" s="11"/>
      <c r="K18" s="11"/>
      <c r="L18" s="11"/>
      <c r="M18" s="11"/>
    </row>
    <row r="19" ht="21.95" customHeight="1" spans="1:13">
      <c r="A19" s="164" t="s">
        <v>37</v>
      </c>
      <c r="B19" s="219">
        <v>6.8</v>
      </c>
      <c r="C19" s="166" t="s">
        <v>16</v>
      </c>
      <c r="D19" s="220">
        <f>$B$19-0.3</f>
        <v>6.5</v>
      </c>
      <c r="E19" s="191" t="s">
        <v>8</v>
      </c>
      <c r="F19" s="191" t="s">
        <v>8</v>
      </c>
      <c r="G19" s="221">
        <f>$B$19+0.3</f>
        <v>7.1</v>
      </c>
      <c r="H19" s="170" t="s">
        <v>34</v>
      </c>
      <c r="I19" s="11"/>
      <c r="J19" s="11"/>
      <c r="K19" s="11"/>
      <c r="L19" s="11"/>
      <c r="M19" s="11"/>
    </row>
    <row r="20" ht="21.95" customHeight="1" spans="1:13">
      <c r="A20" s="186" t="s">
        <v>38</v>
      </c>
      <c r="B20" s="187">
        <v>34.9</v>
      </c>
      <c r="C20" s="180" t="s">
        <v>16</v>
      </c>
      <c r="D20" s="220">
        <f>$B$20-2</f>
        <v>32.9</v>
      </c>
      <c r="E20" s="191" t="s">
        <v>8</v>
      </c>
      <c r="F20" s="191" t="s">
        <v>8</v>
      </c>
      <c r="G20" s="221">
        <f>$B$20+2</f>
        <v>36.9</v>
      </c>
      <c r="H20" s="184" t="s">
        <v>39</v>
      </c>
      <c r="I20" s="11"/>
      <c r="J20" s="11"/>
      <c r="K20" s="11"/>
      <c r="L20" s="11"/>
      <c r="M20" s="11"/>
    </row>
    <row r="21" ht="21.95" customHeight="1" spans="1:13">
      <c r="A21" s="164" t="s">
        <v>40</v>
      </c>
      <c r="B21" s="226">
        <v>2.95</v>
      </c>
      <c r="C21" s="180" t="s">
        <v>16</v>
      </c>
      <c r="D21" s="227">
        <f>$B$21-0.2</f>
        <v>2.75</v>
      </c>
      <c r="E21" s="191" t="s">
        <v>8</v>
      </c>
      <c r="F21" s="191" t="s">
        <v>8</v>
      </c>
      <c r="G21" s="228">
        <f>$B$21+0.2</f>
        <v>3.15</v>
      </c>
      <c r="H21" s="170" t="s">
        <v>36</v>
      </c>
      <c r="I21" s="11"/>
      <c r="J21" s="11"/>
      <c r="K21" s="11"/>
      <c r="L21" s="11"/>
      <c r="M21" s="11"/>
    </row>
    <row r="22" ht="21.95" customHeight="1" spans="1:13">
      <c r="A22" s="186" t="s">
        <v>41</v>
      </c>
      <c r="B22" s="179">
        <v>88</v>
      </c>
      <c r="C22" s="180" t="s">
        <v>42</v>
      </c>
      <c r="D22" s="195">
        <f>ROUNDDOWN($B$22*0.95,0)</f>
        <v>83</v>
      </c>
      <c r="E22" s="191" t="s">
        <v>8</v>
      </c>
      <c r="F22" s="191" t="s">
        <v>8</v>
      </c>
      <c r="G22" s="196">
        <f>ROUNDUP($B$22*1.05,0)</f>
        <v>93</v>
      </c>
      <c r="H22" s="184" t="s">
        <v>43</v>
      </c>
      <c r="I22" s="11"/>
      <c r="J22" s="11"/>
      <c r="K22" s="11"/>
      <c r="L22" s="11"/>
      <c r="M22" s="11"/>
    </row>
    <row r="23" ht="21.95" customHeight="1" spans="1:13">
      <c r="A23" s="164" t="s">
        <v>44</v>
      </c>
      <c r="B23" s="165">
        <v>71</v>
      </c>
      <c r="C23" s="180" t="s">
        <v>42</v>
      </c>
      <c r="D23" s="195">
        <f>ROUNDDOWN($B$23*0.95,0)</f>
        <v>67</v>
      </c>
      <c r="E23" s="191" t="s">
        <v>8</v>
      </c>
      <c r="F23" s="191" t="s">
        <v>8</v>
      </c>
      <c r="G23" s="196">
        <f>ROUNDUP($B$23*1.05,0)</f>
        <v>75</v>
      </c>
      <c r="H23" s="184" t="s">
        <v>45</v>
      </c>
      <c r="I23" s="246"/>
      <c r="J23" s="11"/>
      <c r="K23" s="11"/>
      <c r="L23" s="11"/>
      <c r="M23" s="11"/>
    </row>
    <row r="24" ht="21.95" customHeight="1" spans="1:13">
      <c r="A24" s="164" t="s">
        <v>46</v>
      </c>
      <c r="B24" s="165">
        <v>75</v>
      </c>
      <c r="C24" s="180" t="s">
        <v>42</v>
      </c>
      <c r="D24" s="195">
        <f>ROUNDDOWN($B$24*0.95,0)</f>
        <v>71</v>
      </c>
      <c r="E24" s="191" t="s">
        <v>8</v>
      </c>
      <c r="F24" s="191" t="s">
        <v>8</v>
      </c>
      <c r="G24" s="196">
        <f>ROUNDUP($B$24*1.05,0)</f>
        <v>79</v>
      </c>
      <c r="H24" s="184" t="s">
        <v>45</v>
      </c>
      <c r="I24" s="11"/>
      <c r="J24" s="11"/>
      <c r="K24" s="11"/>
      <c r="L24" s="11"/>
      <c r="M24" s="11"/>
    </row>
    <row r="25" ht="21.95" customHeight="1" spans="1:13">
      <c r="A25" s="164" t="s">
        <v>47</v>
      </c>
      <c r="B25" s="165">
        <v>93</v>
      </c>
      <c r="C25" s="180" t="s">
        <v>42</v>
      </c>
      <c r="D25" s="195">
        <f>ROUNDDOWN($B$25*0.95,0)</f>
        <v>88</v>
      </c>
      <c r="E25" s="191" t="s">
        <v>8</v>
      </c>
      <c r="F25" s="191" t="s">
        <v>8</v>
      </c>
      <c r="G25" s="196">
        <f>ROUNDUP($B$25*1.05,0)</f>
        <v>98</v>
      </c>
      <c r="H25" s="170" t="s">
        <v>43</v>
      </c>
      <c r="I25" s="246"/>
      <c r="J25" s="11"/>
      <c r="K25" s="11"/>
      <c r="L25" s="11"/>
      <c r="M25" s="11"/>
    </row>
    <row r="26" ht="21.95" customHeight="1" spans="1:13">
      <c r="A26" s="164" t="s">
        <v>48</v>
      </c>
      <c r="B26" s="165">
        <v>278</v>
      </c>
      <c r="C26" s="180" t="s">
        <v>42</v>
      </c>
      <c r="D26" s="195">
        <f>ROUNDDOWN($B$26*0.95,0)</f>
        <v>264</v>
      </c>
      <c r="E26" s="191" t="s">
        <v>8</v>
      </c>
      <c r="F26" s="191" t="s">
        <v>8</v>
      </c>
      <c r="G26" s="196">
        <f>ROUNDUP($B$26*1.05,0)</f>
        <v>292</v>
      </c>
      <c r="H26" s="170" t="s">
        <v>49</v>
      </c>
      <c r="I26" s="11"/>
      <c r="J26" s="11"/>
      <c r="K26" s="11"/>
      <c r="L26" s="11"/>
      <c r="M26" s="11"/>
    </row>
    <row r="27" ht="21.95" customHeight="1" spans="1:13">
      <c r="A27" s="164" t="s">
        <v>50</v>
      </c>
      <c r="B27" s="165">
        <v>322</v>
      </c>
      <c r="C27" s="180" t="s">
        <v>42</v>
      </c>
      <c r="D27" s="195">
        <f>ROUNDDOWN($B$27*0.95,0)</f>
        <v>305</v>
      </c>
      <c r="E27" s="191" t="s">
        <v>8</v>
      </c>
      <c r="F27" s="191" t="s">
        <v>8</v>
      </c>
      <c r="G27" s="196">
        <f>ROUNDUP($B$27*1.05,0)</f>
        <v>339</v>
      </c>
      <c r="H27" s="170" t="s">
        <v>51</v>
      </c>
      <c r="I27" s="246"/>
      <c r="J27" s="11"/>
      <c r="K27" s="11"/>
      <c r="L27" s="11"/>
      <c r="M27" s="11"/>
    </row>
    <row r="28" ht="21.95" customHeight="1" spans="1:13">
      <c r="A28" s="164" t="s">
        <v>52</v>
      </c>
      <c r="B28" s="165">
        <v>223</v>
      </c>
      <c r="C28" s="180" t="s">
        <v>42</v>
      </c>
      <c r="D28" s="195">
        <f>ROUNDDOWN($B$28*0.95,0)</f>
        <v>211</v>
      </c>
      <c r="E28" s="191" t="s">
        <v>8</v>
      </c>
      <c r="F28" s="191" t="s">
        <v>8</v>
      </c>
      <c r="G28" s="196">
        <f>ROUNDUP($B$28*1.05,0)</f>
        <v>235</v>
      </c>
      <c r="H28" s="170" t="s">
        <v>53</v>
      </c>
      <c r="I28" s="246"/>
      <c r="J28" s="11"/>
      <c r="K28" s="11"/>
      <c r="L28" s="11"/>
      <c r="M28" s="11"/>
    </row>
    <row r="29" ht="21.95" customHeight="1" spans="1:13">
      <c r="A29" s="164" t="s">
        <v>54</v>
      </c>
      <c r="B29" s="165">
        <v>319</v>
      </c>
      <c r="C29" s="180" t="s">
        <v>42</v>
      </c>
      <c r="D29" s="195">
        <f>ROUNDDOWN($B$29*0.95,0)</f>
        <v>303</v>
      </c>
      <c r="E29" s="191" t="s">
        <v>8</v>
      </c>
      <c r="F29" s="191" t="s">
        <v>8</v>
      </c>
      <c r="G29" s="196">
        <f>ROUNDUP($B$29*1.05,0)</f>
        <v>335</v>
      </c>
      <c r="H29" s="170" t="s">
        <v>55</v>
      </c>
      <c r="I29" s="11"/>
      <c r="J29" s="11"/>
      <c r="K29" s="11"/>
      <c r="L29" s="11"/>
      <c r="M29" s="11"/>
    </row>
    <row r="30" ht="21.95" customHeight="1" spans="1:13">
      <c r="A30" s="164" t="s">
        <v>56</v>
      </c>
      <c r="B30" s="229">
        <v>147</v>
      </c>
      <c r="C30" s="166" t="s">
        <v>57</v>
      </c>
      <c r="D30" s="195">
        <f>ROUNDDOWN($B$30*0.95,0)</f>
        <v>139</v>
      </c>
      <c r="E30" s="191" t="s">
        <v>8</v>
      </c>
      <c r="F30" s="191" t="s">
        <v>8</v>
      </c>
      <c r="G30" s="196">
        <f>ROUNDUP($B$30*1.05,0)</f>
        <v>155</v>
      </c>
      <c r="H30" s="170" t="s">
        <v>58</v>
      </c>
      <c r="I30" s="11"/>
      <c r="J30" s="11"/>
      <c r="K30" s="11"/>
      <c r="L30" s="11"/>
      <c r="M30" s="11"/>
    </row>
    <row r="31" ht="21.95" customHeight="1" spans="1:13">
      <c r="A31" s="164" t="s">
        <v>59</v>
      </c>
      <c r="B31" s="219">
        <v>2.7</v>
      </c>
      <c r="C31" s="166" t="s">
        <v>16</v>
      </c>
      <c r="D31" s="220">
        <f>$B$31-0.2</f>
        <v>2.5</v>
      </c>
      <c r="E31" s="191" t="s">
        <v>8</v>
      </c>
      <c r="F31" s="191" t="s">
        <v>8</v>
      </c>
      <c r="G31" s="221">
        <f>$B$31+0.2</f>
        <v>2.9</v>
      </c>
      <c r="H31" s="170" t="s">
        <v>60</v>
      </c>
      <c r="I31" s="11"/>
      <c r="J31" s="11"/>
      <c r="K31" s="11"/>
      <c r="L31" s="11"/>
      <c r="M31" s="11"/>
    </row>
    <row r="32" ht="21.95" customHeight="1" spans="1:13">
      <c r="A32" s="164" t="s">
        <v>61</v>
      </c>
      <c r="B32" s="219">
        <v>6</v>
      </c>
      <c r="C32" s="166" t="s">
        <v>16</v>
      </c>
      <c r="D32" s="220">
        <f>$B$32-0.2</f>
        <v>5.8</v>
      </c>
      <c r="E32" s="191" t="s">
        <v>8</v>
      </c>
      <c r="F32" s="191" t="s">
        <v>8</v>
      </c>
      <c r="G32" s="221">
        <f>$B$32+0.2</f>
        <v>6.2</v>
      </c>
      <c r="H32" s="170" t="s">
        <v>60</v>
      </c>
      <c r="I32" s="11"/>
      <c r="J32" s="11"/>
      <c r="K32" s="11"/>
      <c r="L32" s="11"/>
      <c r="M32" s="11"/>
    </row>
    <row r="33" ht="21.95" customHeight="1" spans="1:13">
      <c r="A33" s="164" t="s">
        <v>62</v>
      </c>
      <c r="B33" s="229">
        <v>1001</v>
      </c>
      <c r="C33" s="166" t="s">
        <v>16</v>
      </c>
      <c r="D33" s="195">
        <f>ROUNDDOWN($B$33*0.95,0)</f>
        <v>950</v>
      </c>
      <c r="E33" s="191" t="s">
        <v>8</v>
      </c>
      <c r="F33" s="191" t="s">
        <v>8</v>
      </c>
      <c r="G33" s="196">
        <f>ROUNDUP($B$33*1.05,0)</f>
        <v>1052</v>
      </c>
      <c r="H33" s="170" t="s">
        <v>63</v>
      </c>
      <c r="I33" s="246"/>
      <c r="J33" s="11"/>
      <c r="K33" s="11"/>
      <c r="L33" s="11"/>
      <c r="M33" s="11"/>
    </row>
    <row r="34" ht="21.95" customHeight="1" spans="1:13">
      <c r="A34" s="164" t="s">
        <v>64</v>
      </c>
      <c r="B34" s="229">
        <v>227</v>
      </c>
      <c r="C34" s="166" t="s">
        <v>16</v>
      </c>
      <c r="D34" s="195">
        <f>ROUNDDOWN($B$34*0.9,0)</f>
        <v>204</v>
      </c>
      <c r="E34" s="191" t="s">
        <v>8</v>
      </c>
      <c r="F34" s="191" t="s">
        <v>8</v>
      </c>
      <c r="G34" s="196">
        <f>ROUNDUP($B$34*1.1,0)</f>
        <v>250</v>
      </c>
      <c r="H34" s="170" t="s">
        <v>65</v>
      </c>
      <c r="I34" s="246"/>
      <c r="J34" s="11"/>
      <c r="K34" s="11"/>
      <c r="L34" s="11"/>
      <c r="M34" s="11"/>
    </row>
    <row r="35" ht="21.95" customHeight="1" spans="1:13">
      <c r="A35" s="164" t="s">
        <v>66</v>
      </c>
      <c r="B35" s="229">
        <v>83</v>
      </c>
      <c r="C35" s="166" t="s">
        <v>16</v>
      </c>
      <c r="D35" s="195">
        <f>ROUNDDOWN($B$35*0.9,0)</f>
        <v>74</v>
      </c>
      <c r="E35" s="191" t="s">
        <v>8</v>
      </c>
      <c r="F35" s="191" t="s">
        <v>8</v>
      </c>
      <c r="G35" s="196">
        <f>ROUNDUP($B$35*1.1,0)</f>
        <v>92</v>
      </c>
      <c r="H35" s="170" t="s">
        <v>67</v>
      </c>
      <c r="I35" s="11"/>
      <c r="J35" s="11"/>
      <c r="K35" s="11"/>
      <c r="L35" s="11"/>
      <c r="M35" s="11"/>
    </row>
    <row r="36" ht="17.4" spans="1:13">
      <c r="A36" s="230"/>
      <c r="B36" s="231"/>
      <c r="C36" s="231"/>
      <c r="D36" s="232"/>
      <c r="E36" s="233"/>
      <c r="F36" s="233"/>
      <c r="G36" s="234"/>
      <c r="H36" s="231"/>
      <c r="I36" s="11"/>
      <c r="J36" s="11"/>
      <c r="K36" s="11"/>
      <c r="L36" s="11"/>
      <c r="M36" s="11"/>
    </row>
    <row r="37" s="154" customFormat="1" ht="17.4" spans="1:22">
      <c r="A37" s="235"/>
      <c r="B37" s="236"/>
      <c r="C37" s="236"/>
      <c r="D37" s="237"/>
      <c r="E37" s="238"/>
      <c r="F37" s="238"/>
      <c r="G37" s="239"/>
      <c r="H37" s="236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17.4" spans="1:8">
      <c r="A38" s="235"/>
      <c r="B38" s="240"/>
      <c r="C38" s="240"/>
      <c r="D38" s="237"/>
      <c r="E38" s="238"/>
      <c r="F38" s="238"/>
      <c r="G38" s="239"/>
      <c r="H38" s="236"/>
    </row>
    <row r="39" ht="17.4" spans="1:3">
      <c r="A39" s="241"/>
      <c r="B39" s="242"/>
      <c r="C39" s="242"/>
    </row>
  </sheetData>
  <mergeCells count="2">
    <mergeCell ref="A1:H1"/>
    <mergeCell ref="D2:G2"/>
  </mergeCells>
  <printOptions horizontalCentered="1"/>
  <pageMargins left="0.196850393700787" right="0.196850393700787" top="0.89" bottom="0.196850393700787" header="0.275590551181102" footer="0.31496062992126"/>
  <pageSetup paperSize="9" scale="87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Q20"/>
  <sheetViews>
    <sheetView zoomScale="80" zoomScaleNormal="80" workbookViewId="0">
      <selection activeCell="Y26" sqref="Y26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10.5" style="11" customWidth="1"/>
    <col min="4" max="4" width="8.62962962962963" style="11" customWidth="1"/>
    <col min="5" max="5" width="8.75" style="11" customWidth="1"/>
    <col min="6" max="7" width="8.62962962962963" style="11" customWidth="1"/>
    <col min="8" max="8" width="9.2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7.75" style="11" customWidth="1"/>
    <col min="14" max="14" width="3.12962962962963" style="11" customWidth="1"/>
    <col min="15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106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126" t="s">
        <v>80</v>
      </c>
      <c r="O2" s="127" t="s">
        <v>81</v>
      </c>
      <c r="P2" s="48" t="s">
        <v>82</v>
      </c>
    </row>
    <row r="3" ht="15.95" customHeight="1" spans="1:16">
      <c r="A3" s="19">
        <v>5</v>
      </c>
      <c r="B3" s="65">
        <v>2.26111111111111</v>
      </c>
      <c r="C3" s="65">
        <v>2.27891891891892</v>
      </c>
      <c r="D3" s="66">
        <v>2.23611111111111</v>
      </c>
      <c r="E3" s="66">
        <v>2.134</v>
      </c>
      <c r="F3" s="65">
        <v>2.102</v>
      </c>
      <c r="G3" s="65">
        <v>2.317</v>
      </c>
      <c r="H3" s="65">
        <v>2.22</v>
      </c>
      <c r="I3" s="69"/>
      <c r="J3" s="69"/>
      <c r="K3" s="23">
        <v>2.3</v>
      </c>
      <c r="L3" s="68">
        <f>AVERAGE(B3:J3)</f>
        <v>2.22130587730588</v>
      </c>
      <c r="M3" s="68">
        <f t="shared" ref="M3:M20" si="0">MAX(B3:J3)-MIN(B3:J3)</f>
        <v>0.215</v>
      </c>
      <c r="N3" s="128">
        <v>2</v>
      </c>
      <c r="O3" s="129">
        <v>2.6</v>
      </c>
      <c r="P3" s="130">
        <f>L3/L3*100</f>
        <v>100</v>
      </c>
    </row>
    <row r="4" ht="15.95" customHeight="1" spans="1:16">
      <c r="A4" s="19">
        <v>6</v>
      </c>
      <c r="B4" s="65">
        <v>2.27619047619048</v>
      </c>
      <c r="C4" s="65">
        <v>2.26119047619048</v>
      </c>
      <c r="D4" s="66">
        <v>2.286</v>
      </c>
      <c r="E4" s="66">
        <v>2.169</v>
      </c>
      <c r="F4" s="65">
        <v>2.085375</v>
      </c>
      <c r="G4" s="65">
        <v>2.234</v>
      </c>
      <c r="H4" s="65">
        <v>2.2</v>
      </c>
      <c r="I4" s="65">
        <v>2.36</v>
      </c>
      <c r="J4" s="65">
        <v>2.18888888888889</v>
      </c>
      <c r="K4" s="23">
        <v>2.3</v>
      </c>
      <c r="L4" s="68">
        <f>AVERAGE(B4:J4)</f>
        <v>2.22896053791887</v>
      </c>
      <c r="M4" s="68">
        <f t="shared" si="0"/>
        <v>0.274625</v>
      </c>
      <c r="N4" s="128">
        <v>2</v>
      </c>
      <c r="O4" s="129">
        <v>2.6</v>
      </c>
      <c r="P4" s="51">
        <f>L4/L$3*100</f>
        <v>100.344601825944</v>
      </c>
    </row>
    <row r="5" ht="15.95" customHeight="1" spans="1:16">
      <c r="A5" s="19">
        <v>7</v>
      </c>
      <c r="B5" s="65">
        <v>2.24636363636364</v>
      </c>
      <c r="C5" s="65">
        <v>2.27244680851064</v>
      </c>
      <c r="D5" s="66">
        <v>2.25666666666667</v>
      </c>
      <c r="E5" s="66">
        <v>2.129</v>
      </c>
      <c r="F5" s="65">
        <v>2.07695833333333</v>
      </c>
      <c r="G5" s="65">
        <v>2.311</v>
      </c>
      <c r="H5" s="65">
        <v>2.2</v>
      </c>
      <c r="I5" s="65">
        <v>2.36</v>
      </c>
      <c r="J5" s="65">
        <v>2.22666666666667</v>
      </c>
      <c r="K5" s="23">
        <v>2.3</v>
      </c>
      <c r="L5" s="68">
        <f>AVERAGE(B5:J5)</f>
        <v>2.23101134572677</v>
      </c>
      <c r="M5" s="68">
        <f t="shared" si="0"/>
        <v>0.28304166666667</v>
      </c>
      <c r="N5" s="128">
        <v>2</v>
      </c>
      <c r="O5" s="129">
        <v>2.6</v>
      </c>
      <c r="P5" s="51">
        <f>L5/L$3*100</f>
        <v>100.436926247756</v>
      </c>
    </row>
    <row r="6" ht="15.95" customHeight="1" spans="1:16">
      <c r="A6" s="19">
        <v>8</v>
      </c>
      <c r="B6" s="67"/>
      <c r="C6" s="67"/>
      <c r="D6" s="68"/>
      <c r="E6" s="68"/>
      <c r="F6" s="67"/>
      <c r="G6" s="67"/>
      <c r="H6" s="67"/>
      <c r="I6" s="67"/>
      <c r="J6" s="67"/>
      <c r="K6" s="23">
        <v>2.3</v>
      </c>
      <c r="L6" s="68"/>
      <c r="M6" s="68">
        <f t="shared" si="0"/>
        <v>0</v>
      </c>
      <c r="N6" s="128">
        <v>2</v>
      </c>
      <c r="O6" s="129">
        <v>2.6</v>
      </c>
      <c r="P6" s="51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3">
        <v>2.3</v>
      </c>
      <c r="L7" s="68"/>
      <c r="M7" s="68">
        <f t="shared" si="0"/>
        <v>0</v>
      </c>
      <c r="N7" s="128">
        <v>2</v>
      </c>
      <c r="O7" s="129">
        <v>2.6</v>
      </c>
      <c r="P7" s="51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3">
        <v>2.3</v>
      </c>
      <c r="L8" s="68"/>
      <c r="M8" s="68">
        <f t="shared" si="0"/>
        <v>0</v>
      </c>
      <c r="N8" s="128">
        <v>2</v>
      </c>
      <c r="O8" s="129">
        <v>2.6</v>
      </c>
      <c r="P8" s="51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3">
        <v>2.3</v>
      </c>
      <c r="L9" s="68"/>
      <c r="M9" s="68">
        <f t="shared" si="0"/>
        <v>0</v>
      </c>
      <c r="N9" s="128">
        <v>2</v>
      </c>
      <c r="O9" s="129">
        <v>2.6</v>
      </c>
      <c r="P9" s="51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3">
        <v>2.3</v>
      </c>
      <c r="L10" s="68"/>
      <c r="M10" s="68">
        <f t="shared" si="0"/>
        <v>0</v>
      </c>
      <c r="N10" s="128">
        <v>2</v>
      </c>
      <c r="O10" s="129">
        <v>2.6</v>
      </c>
      <c r="P10" s="51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67"/>
      <c r="H11" s="67"/>
      <c r="I11" s="67"/>
      <c r="J11" s="67"/>
      <c r="K11" s="23">
        <v>2.3</v>
      </c>
      <c r="L11" s="68"/>
      <c r="M11" s="68">
        <f t="shared" si="0"/>
        <v>0</v>
      </c>
      <c r="N11" s="128">
        <v>2</v>
      </c>
      <c r="O11" s="129">
        <v>2.6</v>
      </c>
      <c r="P11" s="51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68"/>
      <c r="F12" s="67"/>
      <c r="G12" s="67"/>
      <c r="H12" s="67"/>
      <c r="I12" s="67"/>
      <c r="J12" s="67"/>
      <c r="K12" s="23">
        <v>2.3</v>
      </c>
      <c r="L12" s="68"/>
      <c r="M12" s="68">
        <f t="shared" si="0"/>
        <v>0</v>
      </c>
      <c r="N12" s="128">
        <v>2</v>
      </c>
      <c r="O12" s="129">
        <v>2.6</v>
      </c>
      <c r="P12" s="51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68"/>
      <c r="F13" s="67"/>
      <c r="G13" s="67"/>
      <c r="H13" s="67"/>
      <c r="I13" s="67"/>
      <c r="J13" s="67"/>
      <c r="K13" s="23">
        <v>2.3</v>
      </c>
      <c r="L13" s="68"/>
      <c r="M13" s="68">
        <f t="shared" si="0"/>
        <v>0</v>
      </c>
      <c r="N13" s="128">
        <v>2</v>
      </c>
      <c r="O13" s="129">
        <v>2.6</v>
      </c>
      <c r="P13" s="51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72"/>
      <c r="G14" s="67"/>
      <c r="H14" s="67"/>
      <c r="I14" s="67"/>
      <c r="J14" s="67"/>
      <c r="K14" s="23">
        <v>2.3</v>
      </c>
      <c r="L14" s="68"/>
      <c r="M14" s="68">
        <f t="shared" si="0"/>
        <v>0</v>
      </c>
      <c r="N14" s="128">
        <v>2</v>
      </c>
      <c r="O14" s="129">
        <v>2.6</v>
      </c>
      <c r="P14" s="51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3">
        <v>2.3</v>
      </c>
      <c r="L15" s="68"/>
      <c r="M15" s="68">
        <f t="shared" si="0"/>
        <v>0</v>
      </c>
      <c r="N15" s="128">
        <v>2</v>
      </c>
      <c r="O15" s="129">
        <v>2.6</v>
      </c>
      <c r="P15" s="51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68"/>
      <c r="F16" s="67"/>
      <c r="G16" s="67"/>
      <c r="H16" s="67"/>
      <c r="I16" s="67"/>
      <c r="J16" s="67"/>
      <c r="K16" s="23">
        <v>2.3</v>
      </c>
      <c r="L16" s="68"/>
      <c r="M16" s="68">
        <f t="shared" si="0"/>
        <v>0</v>
      </c>
      <c r="N16" s="128">
        <v>2</v>
      </c>
      <c r="O16" s="129">
        <v>2.6</v>
      </c>
      <c r="P16" s="51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3">
        <v>2.3</v>
      </c>
      <c r="L17" s="68"/>
      <c r="M17" s="68">
        <f t="shared" si="0"/>
        <v>0</v>
      </c>
      <c r="N17" s="128">
        <v>2</v>
      </c>
      <c r="O17" s="129">
        <v>2.6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2.3</v>
      </c>
      <c r="L18" s="68"/>
      <c r="M18" s="68">
        <f t="shared" si="0"/>
        <v>0</v>
      </c>
      <c r="N18" s="128">
        <v>2</v>
      </c>
      <c r="O18" s="129">
        <v>2.6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2.3</v>
      </c>
      <c r="L19" s="68"/>
      <c r="M19" s="68">
        <f t="shared" si="0"/>
        <v>0</v>
      </c>
      <c r="N19" s="128">
        <v>2</v>
      </c>
      <c r="O19" s="129">
        <v>2.6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3">
        <v>2.3</v>
      </c>
      <c r="L20" s="68"/>
      <c r="M20" s="68">
        <f t="shared" si="0"/>
        <v>0</v>
      </c>
      <c r="N20" s="128">
        <v>2</v>
      </c>
      <c r="O20" s="129">
        <v>2.6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/>
  <dimension ref="A1:Q20"/>
  <sheetViews>
    <sheetView zoomScale="80" zoomScaleNormal="80" workbookViewId="0">
      <selection activeCell="P5" sqref="P5"/>
    </sheetView>
  </sheetViews>
  <sheetFormatPr defaultColWidth="9" defaultRowHeight="13.2"/>
  <cols>
    <col min="1" max="1" width="3.75" customWidth="1"/>
    <col min="2" max="2" width="8" customWidth="1"/>
    <col min="4" max="4" width="8.75" customWidth="1"/>
    <col min="5" max="5" width="9.62962962962963" customWidth="1"/>
    <col min="6" max="8" width="8.75" customWidth="1"/>
    <col min="9" max="9" width="8.62962962962963" customWidth="1"/>
    <col min="10" max="10" width="9.37962962962963" customWidth="1"/>
    <col min="11" max="11" width="6.87962962962963" customWidth="1"/>
    <col min="12" max="12" width="9.75" customWidth="1"/>
    <col min="13" max="13" width="8.12962962962963" customWidth="1"/>
    <col min="14" max="15" width="2.62962962962963" customWidth="1"/>
  </cols>
  <sheetData>
    <row r="1" ht="20.1" customHeight="1" spans="6:6">
      <c r="F1" s="105" t="s">
        <v>29</v>
      </c>
    </row>
    <row r="2" ht="15.95" customHeight="1" spans="1:16">
      <c r="A2" s="106" t="s">
        <v>68</v>
      </c>
      <c r="B2" s="107" t="s">
        <v>69</v>
      </c>
      <c r="C2" s="107" t="s">
        <v>70</v>
      </c>
      <c r="D2" s="108" t="s">
        <v>71</v>
      </c>
      <c r="E2" s="109" t="s">
        <v>72</v>
      </c>
      <c r="F2" s="107" t="s">
        <v>73</v>
      </c>
      <c r="G2" s="110" t="s">
        <v>74</v>
      </c>
      <c r="H2" s="107" t="s">
        <v>75</v>
      </c>
      <c r="I2" s="107" t="s">
        <v>76</v>
      </c>
      <c r="J2" s="115" t="s">
        <v>77</v>
      </c>
      <c r="K2" s="116" t="s">
        <v>2</v>
      </c>
      <c r="L2" s="117" t="s">
        <v>78</v>
      </c>
      <c r="M2" s="118" t="s">
        <v>79</v>
      </c>
      <c r="N2" s="119" t="s">
        <v>80</v>
      </c>
      <c r="O2" s="120" t="s">
        <v>81</v>
      </c>
      <c r="P2" s="121" t="s">
        <v>107</v>
      </c>
    </row>
    <row r="3" ht="15.95" customHeight="1" spans="1:16">
      <c r="A3" s="111">
        <v>5</v>
      </c>
      <c r="B3" s="65">
        <v>6.48833333333333</v>
      </c>
      <c r="C3" s="65">
        <v>6.41708333333334</v>
      </c>
      <c r="D3" s="66">
        <v>6.466875</v>
      </c>
      <c r="E3" s="66">
        <v>6.448</v>
      </c>
      <c r="F3" s="65">
        <v>6.47366666666667</v>
      </c>
      <c r="G3" s="65">
        <v>6.508</v>
      </c>
      <c r="H3" s="65">
        <v>6.53</v>
      </c>
      <c r="I3" s="65"/>
      <c r="J3" s="65"/>
      <c r="K3" s="56">
        <v>6.5</v>
      </c>
      <c r="L3" s="66">
        <f>AVERAGE(B3:J3)</f>
        <v>6.47599404761905</v>
      </c>
      <c r="M3" s="66">
        <f t="shared" ref="M3:M20" si="0">MAX(B3:J3)-MIN(B3:J3)</f>
        <v>0.11291666666666</v>
      </c>
      <c r="N3" s="122">
        <v>6.3</v>
      </c>
      <c r="O3" s="123">
        <v>6.7</v>
      </c>
      <c r="P3" s="124">
        <f>L3/L3*100</f>
        <v>100</v>
      </c>
    </row>
    <row r="4" ht="15.95" customHeight="1" spans="1:16">
      <c r="A4" s="111">
        <v>6</v>
      </c>
      <c r="B4" s="65">
        <v>6.50904761904762</v>
      </c>
      <c r="C4" s="65">
        <v>6.43935064935065</v>
      </c>
      <c r="D4" s="66">
        <v>6.48142857142857</v>
      </c>
      <c r="E4" s="66">
        <v>6.456</v>
      </c>
      <c r="F4" s="65">
        <v>6.48958333333333</v>
      </c>
      <c r="G4" s="65">
        <v>6.499</v>
      </c>
      <c r="H4" s="65">
        <v>6.56</v>
      </c>
      <c r="I4" s="65">
        <v>6.52</v>
      </c>
      <c r="J4" s="65">
        <v>6.57368421052632</v>
      </c>
      <c r="K4" s="56">
        <v>6.5</v>
      </c>
      <c r="L4" s="66">
        <f>AVERAGE(B4:J4)</f>
        <v>6.50312159818739</v>
      </c>
      <c r="M4" s="66">
        <f t="shared" si="0"/>
        <v>0.13433356117567</v>
      </c>
      <c r="N4" s="122">
        <v>6.3</v>
      </c>
      <c r="O4" s="123">
        <v>6.7</v>
      </c>
      <c r="P4" s="124">
        <f>L4/L$3*100</f>
        <v>100.418894000965</v>
      </c>
    </row>
    <row r="5" ht="15.95" customHeight="1" spans="1:16">
      <c r="A5" s="111">
        <v>7</v>
      </c>
      <c r="B5" s="65">
        <v>6.50090909090909</v>
      </c>
      <c r="C5" s="65">
        <v>6.45659090909091</v>
      </c>
      <c r="D5" s="66">
        <v>6.52157894736842</v>
      </c>
      <c r="E5" s="66">
        <v>6.447</v>
      </c>
      <c r="F5" s="65">
        <v>6.48058333333334</v>
      </c>
      <c r="G5" s="65">
        <v>6.496</v>
      </c>
      <c r="H5" s="65">
        <v>6.54</v>
      </c>
      <c r="I5" s="65">
        <v>6.52</v>
      </c>
      <c r="J5" s="65">
        <v>6.54</v>
      </c>
      <c r="K5" s="56">
        <v>6.5</v>
      </c>
      <c r="L5" s="66">
        <f>AVERAGE(B5:J5)</f>
        <v>6.50029580896686</v>
      </c>
      <c r="M5" s="66">
        <f t="shared" si="0"/>
        <v>0.093</v>
      </c>
      <c r="N5" s="122">
        <v>6.3</v>
      </c>
      <c r="O5" s="123">
        <v>6.7</v>
      </c>
      <c r="P5" s="124">
        <f>L5/L$3*100</f>
        <v>100.375259167459</v>
      </c>
    </row>
    <row r="6" ht="15.95" customHeight="1" spans="1:16">
      <c r="A6" s="111">
        <v>8</v>
      </c>
      <c r="B6" s="65"/>
      <c r="C6" s="65"/>
      <c r="D6" s="66"/>
      <c r="E6" s="66"/>
      <c r="F6" s="65"/>
      <c r="G6" s="112"/>
      <c r="H6" s="65"/>
      <c r="I6" s="65"/>
      <c r="J6" s="65"/>
      <c r="K6" s="56">
        <v>6.5</v>
      </c>
      <c r="L6" s="66"/>
      <c r="M6" s="66">
        <f t="shared" si="0"/>
        <v>0</v>
      </c>
      <c r="N6" s="122">
        <v>6.3</v>
      </c>
      <c r="O6" s="123">
        <v>6.7</v>
      </c>
      <c r="P6" s="124">
        <f t="shared" ref="P6:P20" si="1">L6/L$3*100</f>
        <v>0</v>
      </c>
    </row>
    <row r="7" ht="15.95" customHeight="1" spans="1:16">
      <c r="A7" s="111">
        <v>9</v>
      </c>
      <c r="B7" s="65"/>
      <c r="C7" s="65"/>
      <c r="D7" s="66"/>
      <c r="E7" s="66"/>
      <c r="F7" s="65"/>
      <c r="G7" s="112"/>
      <c r="H7" s="65"/>
      <c r="I7" s="66"/>
      <c r="J7" s="65"/>
      <c r="K7" s="56">
        <v>6.5</v>
      </c>
      <c r="L7" s="66"/>
      <c r="M7" s="66">
        <f t="shared" si="0"/>
        <v>0</v>
      </c>
      <c r="N7" s="122">
        <v>6.3</v>
      </c>
      <c r="O7" s="123">
        <v>6.7</v>
      </c>
      <c r="P7" s="124">
        <f t="shared" si="1"/>
        <v>0</v>
      </c>
    </row>
    <row r="8" ht="15.95" customHeight="1" spans="1:16">
      <c r="A8" s="111">
        <v>10</v>
      </c>
      <c r="B8" s="65"/>
      <c r="C8" s="65"/>
      <c r="D8" s="66"/>
      <c r="E8" s="66"/>
      <c r="F8" s="65"/>
      <c r="G8" s="112"/>
      <c r="H8" s="65"/>
      <c r="I8" s="65"/>
      <c r="J8" s="65"/>
      <c r="K8" s="56">
        <v>6.5</v>
      </c>
      <c r="L8" s="66"/>
      <c r="M8" s="66">
        <f t="shared" si="0"/>
        <v>0</v>
      </c>
      <c r="N8" s="122">
        <v>6.3</v>
      </c>
      <c r="O8" s="123">
        <v>6.7</v>
      </c>
      <c r="P8" s="124">
        <f t="shared" si="1"/>
        <v>0</v>
      </c>
    </row>
    <row r="9" ht="15.95" customHeight="1" spans="1:16">
      <c r="A9" s="111">
        <v>11</v>
      </c>
      <c r="B9" s="65"/>
      <c r="C9" s="65"/>
      <c r="D9" s="66"/>
      <c r="E9" s="66"/>
      <c r="F9" s="65"/>
      <c r="G9" s="112"/>
      <c r="H9" s="65"/>
      <c r="I9" s="65"/>
      <c r="J9" s="65"/>
      <c r="K9" s="56">
        <v>6.5</v>
      </c>
      <c r="L9" s="66"/>
      <c r="M9" s="66">
        <f t="shared" si="0"/>
        <v>0</v>
      </c>
      <c r="N9" s="122">
        <v>6.3</v>
      </c>
      <c r="O9" s="123">
        <v>6.7</v>
      </c>
      <c r="P9" s="124">
        <f t="shared" si="1"/>
        <v>0</v>
      </c>
    </row>
    <row r="10" ht="15.95" customHeight="1" spans="1:16">
      <c r="A10" s="111">
        <v>12</v>
      </c>
      <c r="B10" s="65"/>
      <c r="C10" s="65"/>
      <c r="D10" s="66"/>
      <c r="E10" s="66"/>
      <c r="F10" s="65"/>
      <c r="G10" s="112"/>
      <c r="H10" s="65"/>
      <c r="I10" s="65"/>
      <c r="J10" s="65"/>
      <c r="K10" s="56">
        <v>6.5</v>
      </c>
      <c r="L10" s="66"/>
      <c r="M10" s="66">
        <f t="shared" si="0"/>
        <v>0</v>
      </c>
      <c r="N10" s="122">
        <v>6.3</v>
      </c>
      <c r="O10" s="123">
        <v>6.7</v>
      </c>
      <c r="P10" s="124">
        <f t="shared" si="1"/>
        <v>0</v>
      </c>
    </row>
    <row r="11" ht="15.95" customHeight="1" spans="1:16">
      <c r="A11" s="111">
        <v>1</v>
      </c>
      <c r="B11" s="65"/>
      <c r="C11" s="65"/>
      <c r="D11" s="66"/>
      <c r="E11" s="66"/>
      <c r="F11" s="65"/>
      <c r="G11" s="112"/>
      <c r="H11" s="65"/>
      <c r="I11" s="65"/>
      <c r="J11" s="65"/>
      <c r="K11" s="56">
        <v>6.5</v>
      </c>
      <c r="L11" s="66"/>
      <c r="M11" s="66">
        <f t="shared" si="0"/>
        <v>0</v>
      </c>
      <c r="N11" s="122">
        <v>6.3</v>
      </c>
      <c r="O11" s="123">
        <v>6.7</v>
      </c>
      <c r="P11" s="124">
        <f t="shared" si="1"/>
        <v>0</v>
      </c>
    </row>
    <row r="12" ht="15.95" customHeight="1" spans="1:16">
      <c r="A12" s="111">
        <v>2</v>
      </c>
      <c r="B12" s="65"/>
      <c r="C12" s="65"/>
      <c r="D12" s="66"/>
      <c r="E12" s="66"/>
      <c r="F12" s="65"/>
      <c r="G12" s="112"/>
      <c r="H12" s="65"/>
      <c r="I12" s="65"/>
      <c r="J12" s="65"/>
      <c r="K12" s="56">
        <v>6.5</v>
      </c>
      <c r="L12" s="66"/>
      <c r="M12" s="66">
        <f t="shared" si="0"/>
        <v>0</v>
      </c>
      <c r="N12" s="122">
        <v>6.3</v>
      </c>
      <c r="O12" s="123">
        <v>6.7</v>
      </c>
      <c r="P12" s="124">
        <f t="shared" si="1"/>
        <v>0</v>
      </c>
    </row>
    <row r="13" ht="15.95" customHeight="1" spans="1:16">
      <c r="A13" s="111">
        <v>3</v>
      </c>
      <c r="B13" s="65"/>
      <c r="C13" s="65"/>
      <c r="D13" s="66"/>
      <c r="E13" s="66"/>
      <c r="F13" s="65"/>
      <c r="G13" s="65"/>
      <c r="H13" s="65"/>
      <c r="I13" s="65"/>
      <c r="J13" s="65"/>
      <c r="K13" s="56">
        <v>6.5</v>
      </c>
      <c r="L13" s="66"/>
      <c r="M13" s="66">
        <f t="shared" si="0"/>
        <v>0</v>
      </c>
      <c r="N13" s="122">
        <v>6.3</v>
      </c>
      <c r="O13" s="123">
        <v>6.7</v>
      </c>
      <c r="P13" s="124">
        <f t="shared" si="1"/>
        <v>0</v>
      </c>
    </row>
    <row r="14" ht="15.95" customHeight="1" spans="1:16">
      <c r="A14" s="111">
        <v>4</v>
      </c>
      <c r="B14" s="65"/>
      <c r="C14" s="65"/>
      <c r="D14" s="66"/>
      <c r="E14" s="66"/>
      <c r="F14" s="112"/>
      <c r="G14" s="65"/>
      <c r="H14" s="65"/>
      <c r="I14" s="65"/>
      <c r="J14" s="65"/>
      <c r="K14" s="56">
        <v>6.5</v>
      </c>
      <c r="L14" s="66"/>
      <c r="M14" s="66">
        <f t="shared" si="0"/>
        <v>0</v>
      </c>
      <c r="N14" s="122">
        <v>6.3</v>
      </c>
      <c r="O14" s="123">
        <v>6.7</v>
      </c>
      <c r="P14" s="124">
        <f t="shared" si="1"/>
        <v>0</v>
      </c>
    </row>
    <row r="15" ht="15.95" customHeight="1" spans="1:17">
      <c r="A15" s="111">
        <v>5</v>
      </c>
      <c r="B15" s="65"/>
      <c r="C15" s="65"/>
      <c r="D15" s="66"/>
      <c r="E15" s="66"/>
      <c r="F15" s="65"/>
      <c r="G15" s="65"/>
      <c r="H15" s="65"/>
      <c r="I15" s="65"/>
      <c r="J15" s="65"/>
      <c r="K15" s="56">
        <v>6.5</v>
      </c>
      <c r="L15" s="66"/>
      <c r="M15" s="66">
        <f t="shared" si="0"/>
        <v>0</v>
      </c>
      <c r="N15" s="122">
        <v>6.3</v>
      </c>
      <c r="O15" s="123">
        <v>6.7</v>
      </c>
      <c r="P15" s="124">
        <f t="shared" si="1"/>
        <v>0</v>
      </c>
      <c r="Q15" s="125"/>
    </row>
    <row r="16" ht="15.95" customHeight="1" spans="1:17">
      <c r="A16" s="111">
        <v>6</v>
      </c>
      <c r="B16" s="65"/>
      <c r="C16" s="65"/>
      <c r="D16" s="113"/>
      <c r="E16" s="66"/>
      <c r="F16" s="65"/>
      <c r="G16" s="65"/>
      <c r="H16" s="65"/>
      <c r="I16" s="65"/>
      <c r="J16" s="65"/>
      <c r="K16" s="56">
        <v>6.5</v>
      </c>
      <c r="L16" s="66"/>
      <c r="M16" s="66">
        <f t="shared" si="0"/>
        <v>0</v>
      </c>
      <c r="N16" s="122">
        <v>6.3</v>
      </c>
      <c r="O16" s="123">
        <v>6.7</v>
      </c>
      <c r="P16" s="124">
        <f t="shared" si="1"/>
        <v>0</v>
      </c>
      <c r="Q16" s="125"/>
    </row>
    <row r="17" ht="15.95" customHeight="1" spans="1:17">
      <c r="A17" s="111">
        <v>7</v>
      </c>
      <c r="B17" s="65"/>
      <c r="C17" s="65"/>
      <c r="D17" s="113"/>
      <c r="E17" s="66"/>
      <c r="F17" s="65"/>
      <c r="G17" s="65"/>
      <c r="H17" s="65"/>
      <c r="I17" s="65"/>
      <c r="J17" s="65"/>
      <c r="K17" s="56">
        <v>6.5</v>
      </c>
      <c r="L17" s="66"/>
      <c r="M17" s="66">
        <f t="shared" si="0"/>
        <v>0</v>
      </c>
      <c r="N17" s="122">
        <v>6.3</v>
      </c>
      <c r="O17" s="123">
        <v>6.7</v>
      </c>
      <c r="P17" s="124">
        <f t="shared" si="1"/>
        <v>0</v>
      </c>
      <c r="Q17" s="125"/>
    </row>
    <row r="18" ht="15.95" customHeight="1" spans="1:17">
      <c r="A18" s="111">
        <v>8</v>
      </c>
      <c r="B18" s="88"/>
      <c r="C18" s="88"/>
      <c r="D18" s="88"/>
      <c r="E18" s="88"/>
      <c r="F18" s="88"/>
      <c r="G18" s="88"/>
      <c r="H18" s="88"/>
      <c r="I18" s="88"/>
      <c r="J18" s="88"/>
      <c r="K18" s="56">
        <v>6.5</v>
      </c>
      <c r="L18" s="66"/>
      <c r="M18" s="66">
        <f t="shared" si="0"/>
        <v>0</v>
      </c>
      <c r="N18" s="122">
        <v>6.3</v>
      </c>
      <c r="O18" s="123">
        <v>6.7</v>
      </c>
      <c r="P18" s="124">
        <f t="shared" si="1"/>
        <v>0</v>
      </c>
      <c r="Q18" s="125"/>
    </row>
    <row r="19" ht="15.95" customHeight="1" spans="1:17">
      <c r="A19" s="111">
        <v>9</v>
      </c>
      <c r="B19" s="88"/>
      <c r="C19" s="88"/>
      <c r="D19" s="88"/>
      <c r="E19" s="88"/>
      <c r="F19" s="88"/>
      <c r="G19" s="88"/>
      <c r="H19" s="88"/>
      <c r="I19" s="88"/>
      <c r="J19" s="88"/>
      <c r="K19" s="56">
        <v>6.5</v>
      </c>
      <c r="L19" s="66"/>
      <c r="M19" s="66">
        <f t="shared" si="0"/>
        <v>0</v>
      </c>
      <c r="N19" s="122">
        <v>6.3</v>
      </c>
      <c r="O19" s="123">
        <v>6.7</v>
      </c>
      <c r="P19" s="124">
        <f t="shared" si="1"/>
        <v>0</v>
      </c>
      <c r="Q19" s="125"/>
    </row>
    <row r="20" ht="15.95" customHeight="1" spans="1:17">
      <c r="A20" s="111">
        <v>10</v>
      </c>
      <c r="B20" s="88"/>
      <c r="C20" s="114"/>
      <c r="D20" s="114"/>
      <c r="E20" s="114"/>
      <c r="F20" s="114"/>
      <c r="G20" s="114"/>
      <c r="H20" s="114"/>
      <c r="I20" s="114"/>
      <c r="J20" s="114"/>
      <c r="K20" s="56">
        <v>6.5</v>
      </c>
      <c r="L20" s="66"/>
      <c r="M20" s="66">
        <f t="shared" si="0"/>
        <v>0</v>
      </c>
      <c r="N20" s="122">
        <v>6.3</v>
      </c>
      <c r="O20" s="123">
        <v>6.7</v>
      </c>
      <c r="P20" s="124">
        <f t="shared" si="1"/>
        <v>0</v>
      </c>
      <c r="Q20" s="12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Q21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7.75" style="11" customWidth="1"/>
    <col min="3" max="3" width="9" style="11"/>
    <col min="4" max="4" width="8.75" style="11" customWidth="1"/>
    <col min="5" max="5" width="9.87962962962963" style="11" customWidth="1"/>
    <col min="6" max="7" width="8.75" style="11" customWidth="1"/>
    <col min="8" max="8" width="8.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10.8796296296296" style="11" customWidth="1"/>
    <col min="13" max="13" width="8.62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32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101" t="s">
        <v>80</v>
      </c>
      <c r="O2" s="102" t="s">
        <v>81</v>
      </c>
      <c r="P2" s="48" t="s">
        <v>82</v>
      </c>
    </row>
    <row r="3" ht="15.95" customHeight="1" spans="1:16">
      <c r="A3" s="19">
        <v>5</v>
      </c>
      <c r="B3" s="65">
        <v>4.08833333333333</v>
      </c>
      <c r="C3" s="65">
        <v>4.00420454545454</v>
      </c>
      <c r="D3" s="66">
        <v>4.06722222222222</v>
      </c>
      <c r="E3" s="66">
        <v>4.085</v>
      </c>
      <c r="F3" s="65">
        <v>4.03</v>
      </c>
      <c r="G3" s="65">
        <v>4.078</v>
      </c>
      <c r="H3" s="65">
        <v>4.1</v>
      </c>
      <c r="I3" s="65"/>
      <c r="J3" s="69"/>
      <c r="K3" s="23">
        <v>4.1</v>
      </c>
      <c r="L3" s="68">
        <f>AVERAGE(B3:J3)</f>
        <v>4.06468001443001</v>
      </c>
      <c r="M3" s="68">
        <f t="shared" ref="M3:M20" si="0">MAX(B3:J3)-MIN(B3:J3)</f>
        <v>0.0957954545454598</v>
      </c>
      <c r="N3" s="103">
        <v>3.9</v>
      </c>
      <c r="O3" s="104">
        <v>4.3</v>
      </c>
      <c r="P3" s="51">
        <f>L3/L3*100</f>
        <v>100</v>
      </c>
    </row>
    <row r="4" ht="15.95" customHeight="1" spans="1:16">
      <c r="A4" s="19">
        <v>6</v>
      </c>
      <c r="B4" s="65">
        <v>4.09904761904762</v>
      </c>
      <c r="C4" s="65">
        <v>3.99712765957447</v>
      </c>
      <c r="D4" s="66">
        <v>4.03066666666667</v>
      </c>
      <c r="E4" s="66">
        <v>4.06</v>
      </c>
      <c r="F4" s="65">
        <v>4.008875</v>
      </c>
      <c r="G4" s="65">
        <v>4.072</v>
      </c>
      <c r="H4" s="65">
        <v>4.11</v>
      </c>
      <c r="I4" s="65">
        <v>4.09</v>
      </c>
      <c r="J4" s="65">
        <v>3.97368421052632</v>
      </c>
      <c r="K4" s="23">
        <v>4.1</v>
      </c>
      <c r="L4" s="68">
        <f>AVERAGE(B4:J4)</f>
        <v>4.04904457286834</v>
      </c>
      <c r="M4" s="68">
        <f t="shared" si="0"/>
        <v>0.13631578947368</v>
      </c>
      <c r="N4" s="103">
        <v>3.9</v>
      </c>
      <c r="O4" s="104">
        <v>4.3</v>
      </c>
      <c r="P4" s="51">
        <f>L4/L$3*100</f>
        <v>99.6153340113819</v>
      </c>
    </row>
    <row r="5" ht="15.95" customHeight="1" spans="1:16">
      <c r="A5" s="19">
        <v>7</v>
      </c>
      <c r="B5" s="65">
        <v>4.10045454545454</v>
      </c>
      <c r="C5" s="65">
        <v>4.0062</v>
      </c>
      <c r="D5" s="66">
        <v>3.96526315789474</v>
      </c>
      <c r="E5" s="66">
        <v>4.15</v>
      </c>
      <c r="F5" s="65">
        <v>3.98683333333333</v>
      </c>
      <c r="G5" s="65">
        <v>4.039</v>
      </c>
      <c r="H5" s="65">
        <v>4.1</v>
      </c>
      <c r="I5" s="65">
        <v>4.09</v>
      </c>
      <c r="J5" s="65">
        <v>3.96666666666667</v>
      </c>
      <c r="K5" s="23">
        <v>4.1</v>
      </c>
      <c r="L5" s="68">
        <f>AVERAGE(B5:J5)</f>
        <v>4.04493530037214</v>
      </c>
      <c r="M5" s="68">
        <f t="shared" si="0"/>
        <v>0.18473684210526</v>
      </c>
      <c r="N5" s="103">
        <v>3.9</v>
      </c>
      <c r="O5" s="104">
        <v>4.3</v>
      </c>
      <c r="P5" s="51">
        <f>L5/L$3*100</f>
        <v>99.514236939002</v>
      </c>
    </row>
    <row r="6" ht="15.95" customHeight="1" spans="1:16">
      <c r="A6" s="19">
        <v>8</v>
      </c>
      <c r="B6" s="67"/>
      <c r="C6" s="67"/>
      <c r="D6" s="68"/>
      <c r="E6" s="68"/>
      <c r="F6" s="67"/>
      <c r="G6" s="67"/>
      <c r="H6" s="67"/>
      <c r="I6" s="67"/>
      <c r="J6" s="67"/>
      <c r="K6" s="23">
        <v>4.1</v>
      </c>
      <c r="L6" s="68"/>
      <c r="M6" s="68">
        <f t="shared" si="0"/>
        <v>0</v>
      </c>
      <c r="N6" s="103">
        <v>3.9</v>
      </c>
      <c r="O6" s="104">
        <v>4.3</v>
      </c>
      <c r="P6" s="51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3">
        <v>4.1</v>
      </c>
      <c r="L7" s="68"/>
      <c r="M7" s="68">
        <f t="shared" si="0"/>
        <v>0</v>
      </c>
      <c r="N7" s="103">
        <v>3.9</v>
      </c>
      <c r="O7" s="104">
        <v>4.3</v>
      </c>
      <c r="P7" s="51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3">
        <v>4.1</v>
      </c>
      <c r="L8" s="68"/>
      <c r="M8" s="68">
        <f t="shared" si="0"/>
        <v>0</v>
      </c>
      <c r="N8" s="103">
        <v>3.9</v>
      </c>
      <c r="O8" s="104">
        <v>4.3</v>
      </c>
      <c r="P8" s="51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3">
        <v>4.1</v>
      </c>
      <c r="L9" s="68"/>
      <c r="M9" s="68">
        <f t="shared" si="0"/>
        <v>0</v>
      </c>
      <c r="N9" s="103">
        <v>3.9</v>
      </c>
      <c r="O9" s="104">
        <v>4.3</v>
      </c>
      <c r="P9" s="51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3">
        <v>4.1</v>
      </c>
      <c r="L10" s="68"/>
      <c r="M10" s="68">
        <f t="shared" si="0"/>
        <v>0</v>
      </c>
      <c r="N10" s="103">
        <v>3.9</v>
      </c>
      <c r="O10" s="104">
        <v>4.3</v>
      </c>
      <c r="P10" s="51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72"/>
      <c r="H11" s="67"/>
      <c r="I11" s="67"/>
      <c r="J11" s="67"/>
      <c r="K11" s="23">
        <v>4.1</v>
      </c>
      <c r="L11" s="68"/>
      <c r="M11" s="68">
        <f t="shared" si="0"/>
        <v>0</v>
      </c>
      <c r="N11" s="103">
        <v>3.9</v>
      </c>
      <c r="O11" s="104">
        <v>4.3</v>
      </c>
      <c r="P11" s="51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68"/>
      <c r="F12" s="67"/>
      <c r="G12" s="72"/>
      <c r="H12" s="67"/>
      <c r="I12" s="67"/>
      <c r="J12" s="67"/>
      <c r="K12" s="23">
        <v>4.1</v>
      </c>
      <c r="L12" s="68"/>
      <c r="M12" s="68">
        <f t="shared" si="0"/>
        <v>0</v>
      </c>
      <c r="N12" s="103">
        <v>3.9</v>
      </c>
      <c r="O12" s="104">
        <v>4.3</v>
      </c>
      <c r="P12" s="51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68"/>
      <c r="F13" s="67"/>
      <c r="G13" s="67"/>
      <c r="H13" s="67"/>
      <c r="I13" s="67"/>
      <c r="J13" s="67"/>
      <c r="K13" s="23">
        <v>4.1</v>
      </c>
      <c r="L13" s="68"/>
      <c r="M13" s="68">
        <f t="shared" si="0"/>
        <v>0</v>
      </c>
      <c r="N13" s="103">
        <v>3.9</v>
      </c>
      <c r="O13" s="104">
        <v>4.3</v>
      </c>
      <c r="P13" s="51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72"/>
      <c r="G14" s="67"/>
      <c r="H14" s="67"/>
      <c r="I14" s="67"/>
      <c r="J14" s="67"/>
      <c r="K14" s="23">
        <v>4.1</v>
      </c>
      <c r="L14" s="68"/>
      <c r="M14" s="68">
        <f t="shared" si="0"/>
        <v>0</v>
      </c>
      <c r="N14" s="103">
        <v>3.9</v>
      </c>
      <c r="O14" s="104">
        <v>4.3</v>
      </c>
      <c r="P14" s="51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3">
        <v>4.1</v>
      </c>
      <c r="L15" s="68"/>
      <c r="M15" s="68">
        <f t="shared" si="0"/>
        <v>0</v>
      </c>
      <c r="N15" s="103">
        <v>3.9</v>
      </c>
      <c r="O15" s="104">
        <v>4.3</v>
      </c>
      <c r="P15" s="51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68"/>
      <c r="F16" s="67"/>
      <c r="G16" s="67"/>
      <c r="H16" s="67"/>
      <c r="I16" s="67"/>
      <c r="J16" s="67"/>
      <c r="K16" s="23">
        <v>4.1</v>
      </c>
      <c r="L16" s="68"/>
      <c r="M16" s="68">
        <f t="shared" si="0"/>
        <v>0</v>
      </c>
      <c r="N16" s="103">
        <v>3.9</v>
      </c>
      <c r="O16" s="104">
        <v>4.3</v>
      </c>
      <c r="P16" s="51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3">
        <v>4.1</v>
      </c>
      <c r="L17" s="68"/>
      <c r="M17" s="68">
        <f t="shared" si="0"/>
        <v>0</v>
      </c>
      <c r="N17" s="103">
        <v>3.9</v>
      </c>
      <c r="O17" s="104">
        <v>4.3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4.1</v>
      </c>
      <c r="L18" s="68"/>
      <c r="M18" s="68">
        <f t="shared" si="0"/>
        <v>0</v>
      </c>
      <c r="N18" s="103">
        <v>3.9</v>
      </c>
      <c r="O18" s="104">
        <v>4.3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4.1</v>
      </c>
      <c r="L19" s="68"/>
      <c r="M19" s="68">
        <f t="shared" si="0"/>
        <v>0</v>
      </c>
      <c r="N19" s="103">
        <v>3.9</v>
      </c>
      <c r="O19" s="104">
        <v>4.3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3">
        <v>4.1</v>
      </c>
      <c r="L20" s="68"/>
      <c r="M20" s="68">
        <f t="shared" si="0"/>
        <v>0</v>
      </c>
      <c r="N20" s="103">
        <v>3.9</v>
      </c>
      <c r="O20" s="104">
        <v>4.3</v>
      </c>
      <c r="P20" s="51">
        <f t="shared" si="1"/>
        <v>0</v>
      </c>
      <c r="Q20" s="54"/>
    </row>
    <row r="21" ht="18.6" spans="11:11">
      <c r="K21" s="23">
        <v>4.2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0.25" style="11" customWidth="1"/>
    <col min="3" max="3" width="12" style="11" customWidth="1"/>
    <col min="4" max="4" width="9.75" style="11" customWidth="1"/>
    <col min="5" max="5" width="10.5" style="11" customWidth="1"/>
    <col min="6" max="6" width="10.25" style="11" customWidth="1"/>
    <col min="7" max="7" width="9.87962962962963" style="11" customWidth="1"/>
    <col min="8" max="8" width="10.6296296296296" style="11" customWidth="1"/>
    <col min="9" max="9" width="9.87962962962963" style="11" customWidth="1"/>
    <col min="10" max="10" width="10.5" style="11" customWidth="1"/>
    <col min="11" max="11" width="8.37962962962963" style="12" customWidth="1"/>
    <col min="12" max="12" width="9.87962962962963" style="12" customWidth="1"/>
    <col min="13" max="13" width="10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35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90">
        <v>2.10444444444444</v>
      </c>
      <c r="C3" s="90">
        <v>2.05027397260274</v>
      </c>
      <c r="D3" s="91">
        <v>2.16313333333333</v>
      </c>
      <c r="E3" s="91">
        <v>2.045</v>
      </c>
      <c r="F3" s="90">
        <v>2.139</v>
      </c>
      <c r="G3" s="90">
        <v>2.116</v>
      </c>
      <c r="H3" s="90">
        <v>2.11</v>
      </c>
      <c r="I3" s="90"/>
      <c r="J3" s="94"/>
      <c r="K3" s="67">
        <v>2.11</v>
      </c>
      <c r="L3" s="93">
        <f>AVERAGE(B3:J3)</f>
        <v>2.10397882148293</v>
      </c>
      <c r="M3" s="93">
        <f t="shared" ref="M3:M20" si="0">MAX(B3:J3)-MIN(B3:J3)</f>
        <v>0.11813333333333</v>
      </c>
      <c r="N3" s="49">
        <v>1.91</v>
      </c>
      <c r="O3" s="50">
        <v>2.31</v>
      </c>
      <c r="P3" s="51">
        <f>L3/L3*100</f>
        <v>100</v>
      </c>
    </row>
    <row r="4" ht="15.95" customHeight="1" spans="1:16">
      <c r="A4" s="19">
        <v>6</v>
      </c>
      <c r="B4" s="90">
        <v>2.10190476190476</v>
      </c>
      <c r="C4" s="90">
        <v>2.07219512195122</v>
      </c>
      <c r="D4" s="91">
        <v>2.139</v>
      </c>
      <c r="E4" s="91">
        <v>1.985</v>
      </c>
      <c r="F4" s="90">
        <v>2.09641666666667</v>
      </c>
      <c r="G4" s="90">
        <v>2.148</v>
      </c>
      <c r="H4" s="90">
        <v>2.11</v>
      </c>
      <c r="I4" s="90">
        <v>2.11</v>
      </c>
      <c r="J4" s="90">
        <v>2.14510526315789</v>
      </c>
      <c r="K4" s="67">
        <v>2.11</v>
      </c>
      <c r="L4" s="93">
        <f>AVERAGE(B4:J4)</f>
        <v>2.10084686818673</v>
      </c>
      <c r="M4" s="93">
        <f t="shared" si="0"/>
        <v>0.163</v>
      </c>
      <c r="N4" s="49">
        <v>1.91</v>
      </c>
      <c r="O4" s="50">
        <v>2.31</v>
      </c>
      <c r="P4" s="51">
        <f>L4/L$3*100</f>
        <v>99.8511414057868</v>
      </c>
    </row>
    <row r="5" ht="15.95" customHeight="1" spans="1:16">
      <c r="A5" s="19">
        <v>7</v>
      </c>
      <c r="B5" s="90">
        <v>2.08772727272727</v>
      </c>
      <c r="C5" s="90">
        <v>2.04784946236559</v>
      </c>
      <c r="D5" s="91">
        <v>2.14094736842105</v>
      </c>
      <c r="E5" s="91">
        <v>2.008</v>
      </c>
      <c r="F5" s="90">
        <v>2.07745833333333</v>
      </c>
      <c r="G5" s="90">
        <v>2.134</v>
      </c>
      <c r="H5" s="90">
        <v>2.1</v>
      </c>
      <c r="I5" s="90">
        <v>2.09</v>
      </c>
      <c r="J5" s="90">
        <v>2.1646</v>
      </c>
      <c r="K5" s="67">
        <v>2.11</v>
      </c>
      <c r="L5" s="93">
        <f>AVERAGE(B5:J5)</f>
        <v>2.09450915964969</v>
      </c>
      <c r="M5" s="93">
        <f t="shared" si="0"/>
        <v>0.1566</v>
      </c>
      <c r="N5" s="49">
        <v>1.91</v>
      </c>
      <c r="O5" s="50">
        <v>2.31</v>
      </c>
      <c r="P5" s="51">
        <f>L5/L$3*100</f>
        <v>99.5499164850641</v>
      </c>
    </row>
    <row r="6" ht="15.95" customHeight="1" spans="1:16">
      <c r="A6" s="19">
        <v>8</v>
      </c>
      <c r="B6" s="92"/>
      <c r="C6" s="92"/>
      <c r="D6" s="93"/>
      <c r="E6" s="93"/>
      <c r="F6" s="92"/>
      <c r="G6" s="92"/>
      <c r="H6" s="92"/>
      <c r="I6" s="92"/>
      <c r="J6" s="92"/>
      <c r="K6" s="67">
        <v>2.11</v>
      </c>
      <c r="L6" s="93"/>
      <c r="M6" s="93">
        <f t="shared" si="0"/>
        <v>0</v>
      </c>
      <c r="N6" s="49">
        <v>1.91</v>
      </c>
      <c r="O6" s="50">
        <v>2.31</v>
      </c>
      <c r="P6" s="51">
        <f t="shared" ref="P6:P20" si="1">L6/L$3*100</f>
        <v>0</v>
      </c>
    </row>
    <row r="7" ht="15.95" customHeight="1" spans="1:16">
      <c r="A7" s="19">
        <v>9</v>
      </c>
      <c r="B7" s="92"/>
      <c r="C7" s="92"/>
      <c r="D7" s="93"/>
      <c r="E7" s="93"/>
      <c r="F7" s="92"/>
      <c r="G7" s="92"/>
      <c r="H7" s="92"/>
      <c r="I7" s="93"/>
      <c r="J7" s="92"/>
      <c r="K7" s="67">
        <v>2.11</v>
      </c>
      <c r="L7" s="93"/>
      <c r="M7" s="93">
        <f t="shared" si="0"/>
        <v>0</v>
      </c>
      <c r="N7" s="49">
        <v>1.91</v>
      </c>
      <c r="O7" s="50">
        <v>2.31</v>
      </c>
      <c r="P7" s="51">
        <f t="shared" si="1"/>
        <v>0</v>
      </c>
    </row>
    <row r="8" ht="15.95" customHeight="1" spans="1:16">
      <c r="A8" s="19">
        <v>10</v>
      </c>
      <c r="B8" s="94"/>
      <c r="C8" s="94"/>
      <c r="D8" s="95"/>
      <c r="E8" s="95"/>
      <c r="F8" s="94"/>
      <c r="G8" s="94"/>
      <c r="H8" s="94"/>
      <c r="I8" s="94"/>
      <c r="J8" s="94"/>
      <c r="K8" s="67">
        <v>2.11</v>
      </c>
      <c r="L8" s="93"/>
      <c r="M8" s="93">
        <f t="shared" si="0"/>
        <v>0</v>
      </c>
      <c r="N8" s="49">
        <v>1.91</v>
      </c>
      <c r="O8" s="50">
        <v>2.31</v>
      </c>
      <c r="P8" s="51">
        <f t="shared" si="1"/>
        <v>0</v>
      </c>
    </row>
    <row r="9" ht="15.95" customHeight="1" spans="1:16">
      <c r="A9" s="19">
        <v>11</v>
      </c>
      <c r="B9" s="92"/>
      <c r="C9" s="92"/>
      <c r="D9" s="93"/>
      <c r="E9" s="93"/>
      <c r="F9" s="92"/>
      <c r="G9" s="92"/>
      <c r="H9" s="92"/>
      <c r="I9" s="92"/>
      <c r="J9" s="92"/>
      <c r="K9" s="67">
        <v>2.11</v>
      </c>
      <c r="L9" s="93"/>
      <c r="M9" s="93">
        <f t="shared" si="0"/>
        <v>0</v>
      </c>
      <c r="N9" s="49">
        <v>1.91</v>
      </c>
      <c r="O9" s="50">
        <v>2.31</v>
      </c>
      <c r="P9" s="51">
        <f t="shared" si="1"/>
        <v>0</v>
      </c>
    </row>
    <row r="10" ht="15.95" customHeight="1" spans="1:16">
      <c r="A10" s="19">
        <v>12</v>
      </c>
      <c r="B10" s="92"/>
      <c r="C10" s="92"/>
      <c r="D10" s="93"/>
      <c r="E10" s="93"/>
      <c r="F10" s="92"/>
      <c r="G10" s="92"/>
      <c r="H10" s="92"/>
      <c r="I10" s="92"/>
      <c r="J10" s="92"/>
      <c r="K10" s="67">
        <v>2.11</v>
      </c>
      <c r="L10" s="93"/>
      <c r="M10" s="93">
        <f t="shared" si="0"/>
        <v>0</v>
      </c>
      <c r="N10" s="49">
        <v>1.91</v>
      </c>
      <c r="O10" s="50">
        <v>2.31</v>
      </c>
      <c r="P10" s="51">
        <f t="shared" si="1"/>
        <v>0</v>
      </c>
    </row>
    <row r="11" ht="15.95" customHeight="1" spans="1:16">
      <c r="A11" s="19">
        <v>1</v>
      </c>
      <c r="B11" s="92"/>
      <c r="C11" s="92"/>
      <c r="D11" s="93"/>
      <c r="E11" s="93"/>
      <c r="F11" s="92"/>
      <c r="G11" s="92"/>
      <c r="H11" s="92"/>
      <c r="I11" s="92"/>
      <c r="J11" s="92"/>
      <c r="K11" s="67">
        <v>2.11</v>
      </c>
      <c r="L11" s="93"/>
      <c r="M11" s="93">
        <f t="shared" si="0"/>
        <v>0</v>
      </c>
      <c r="N11" s="49">
        <v>1.91</v>
      </c>
      <c r="O11" s="50">
        <v>2.31</v>
      </c>
      <c r="P11" s="51">
        <f t="shared" si="1"/>
        <v>0</v>
      </c>
    </row>
    <row r="12" ht="15.95" customHeight="1" spans="1:16">
      <c r="A12" s="19">
        <v>2</v>
      </c>
      <c r="B12" s="92"/>
      <c r="C12" s="92"/>
      <c r="D12" s="93"/>
      <c r="E12" s="93"/>
      <c r="F12" s="92"/>
      <c r="G12" s="92"/>
      <c r="H12" s="92"/>
      <c r="I12" s="92"/>
      <c r="J12" s="92"/>
      <c r="K12" s="67">
        <v>2.11</v>
      </c>
      <c r="L12" s="93"/>
      <c r="M12" s="93">
        <f t="shared" si="0"/>
        <v>0</v>
      </c>
      <c r="N12" s="49">
        <v>1.91</v>
      </c>
      <c r="O12" s="50">
        <v>2.31</v>
      </c>
      <c r="P12" s="51">
        <f t="shared" si="1"/>
        <v>0</v>
      </c>
    </row>
    <row r="13" ht="15.95" customHeight="1" spans="1:16">
      <c r="A13" s="19">
        <v>3</v>
      </c>
      <c r="B13" s="92"/>
      <c r="C13" s="92"/>
      <c r="D13" s="93"/>
      <c r="E13" s="93"/>
      <c r="F13" s="92"/>
      <c r="G13" s="92"/>
      <c r="H13" s="92"/>
      <c r="I13" s="92"/>
      <c r="J13" s="92"/>
      <c r="K13" s="67">
        <v>2.11</v>
      </c>
      <c r="L13" s="93"/>
      <c r="M13" s="93">
        <f t="shared" si="0"/>
        <v>0</v>
      </c>
      <c r="N13" s="49">
        <v>1.91</v>
      </c>
      <c r="O13" s="50">
        <v>2.31</v>
      </c>
      <c r="P13" s="51">
        <f t="shared" si="1"/>
        <v>0</v>
      </c>
    </row>
    <row r="14" ht="15.95" customHeight="1" spans="1:16">
      <c r="A14" s="19">
        <v>4</v>
      </c>
      <c r="B14" s="92"/>
      <c r="C14" s="92"/>
      <c r="D14" s="93"/>
      <c r="E14" s="93"/>
      <c r="F14" s="100"/>
      <c r="G14" s="92"/>
      <c r="H14" s="92"/>
      <c r="I14" s="92"/>
      <c r="J14" s="92"/>
      <c r="K14" s="67">
        <v>2.11</v>
      </c>
      <c r="L14" s="93"/>
      <c r="M14" s="93">
        <f t="shared" si="0"/>
        <v>0</v>
      </c>
      <c r="N14" s="49">
        <v>1.91</v>
      </c>
      <c r="O14" s="50">
        <v>2.31</v>
      </c>
      <c r="P14" s="51">
        <f t="shared" si="1"/>
        <v>0</v>
      </c>
    </row>
    <row r="15" ht="15.95" customHeight="1" spans="1:17">
      <c r="A15" s="19">
        <v>5</v>
      </c>
      <c r="B15" s="92"/>
      <c r="C15" s="92"/>
      <c r="D15" s="93"/>
      <c r="E15" s="93"/>
      <c r="F15" s="92"/>
      <c r="G15" s="92"/>
      <c r="H15" s="92"/>
      <c r="I15" s="92"/>
      <c r="J15" s="92"/>
      <c r="K15" s="67">
        <v>2.11</v>
      </c>
      <c r="L15" s="93"/>
      <c r="M15" s="93">
        <f t="shared" si="0"/>
        <v>0</v>
      </c>
      <c r="N15" s="49">
        <v>1.91</v>
      </c>
      <c r="O15" s="50">
        <v>2.31</v>
      </c>
      <c r="P15" s="51">
        <f t="shared" si="1"/>
        <v>0</v>
      </c>
      <c r="Q15" s="54"/>
    </row>
    <row r="16" ht="15.95" customHeight="1" spans="1:17">
      <c r="A16" s="19">
        <v>6</v>
      </c>
      <c r="B16" s="96"/>
      <c r="C16" s="92"/>
      <c r="D16" s="93"/>
      <c r="E16" s="93"/>
      <c r="F16" s="92"/>
      <c r="G16" s="92"/>
      <c r="H16" s="92"/>
      <c r="I16" s="92"/>
      <c r="J16" s="92"/>
      <c r="K16" s="67">
        <v>2.11</v>
      </c>
      <c r="L16" s="93"/>
      <c r="M16" s="93">
        <f t="shared" si="0"/>
        <v>0</v>
      </c>
      <c r="N16" s="49">
        <v>1.91</v>
      </c>
      <c r="O16" s="50">
        <v>2.31</v>
      </c>
      <c r="P16" s="51">
        <f t="shared" si="1"/>
        <v>0</v>
      </c>
      <c r="Q16" s="54"/>
    </row>
    <row r="17" ht="15.95" customHeight="1" spans="1:17">
      <c r="A17" s="19">
        <v>7</v>
      </c>
      <c r="B17" s="96"/>
      <c r="C17" s="92"/>
      <c r="D17" s="93"/>
      <c r="E17" s="93"/>
      <c r="F17" s="92"/>
      <c r="G17" s="92"/>
      <c r="H17" s="92"/>
      <c r="I17" s="92"/>
      <c r="J17" s="92"/>
      <c r="K17" s="67">
        <v>2.11</v>
      </c>
      <c r="L17" s="93"/>
      <c r="M17" s="93">
        <f t="shared" si="0"/>
        <v>0</v>
      </c>
      <c r="N17" s="49">
        <v>1.91</v>
      </c>
      <c r="O17" s="50">
        <v>2.31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67">
        <v>2.11</v>
      </c>
      <c r="L18" s="93"/>
      <c r="M18" s="93">
        <f t="shared" si="0"/>
        <v>0</v>
      </c>
      <c r="N18" s="49">
        <v>1.91</v>
      </c>
      <c r="O18" s="50">
        <v>2.31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67">
        <v>2.11</v>
      </c>
      <c r="L19" s="93"/>
      <c r="M19" s="93">
        <f t="shared" si="0"/>
        <v>0</v>
      </c>
      <c r="N19" s="49">
        <v>1.91</v>
      </c>
      <c r="O19" s="50">
        <v>2.31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67">
        <v>2.11</v>
      </c>
      <c r="L20" s="93"/>
      <c r="M20" s="93">
        <f t="shared" si="0"/>
        <v>0</v>
      </c>
      <c r="N20" s="49">
        <v>1.91</v>
      </c>
      <c r="O20" s="50">
        <v>2.31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8.37962962962963" style="11" customWidth="1"/>
    <col min="3" max="3" width="9" style="11"/>
    <col min="4" max="4" width="8.75" style="11" customWidth="1"/>
    <col min="5" max="5" width="9.25" style="11" customWidth="1"/>
    <col min="6" max="7" width="8.75" style="11" customWidth="1"/>
    <col min="8" max="8" width="9.25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8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37</v>
      </c>
    </row>
    <row r="2" ht="16.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65">
        <v>6.77777777777778</v>
      </c>
      <c r="C3" s="65">
        <v>6.82633802816902</v>
      </c>
      <c r="D3" s="66">
        <v>6.87894736842105</v>
      </c>
      <c r="E3" s="66">
        <v>6.705</v>
      </c>
      <c r="F3" s="65">
        <v>6.8225</v>
      </c>
      <c r="G3" s="65">
        <v>6.68</v>
      </c>
      <c r="H3" s="65">
        <v>6.74</v>
      </c>
      <c r="I3" s="65"/>
      <c r="J3" s="69"/>
      <c r="K3" s="24">
        <v>6.8</v>
      </c>
      <c r="L3" s="68">
        <f>AVERAGE(B3:J3)</f>
        <v>6.77579473919541</v>
      </c>
      <c r="M3" s="68">
        <f t="shared" ref="M3:M20" si="0">MAX(B3:J3)-MIN(B3:J3)</f>
        <v>0.198947368421051</v>
      </c>
      <c r="N3" s="76">
        <v>6.5</v>
      </c>
      <c r="O3" s="50">
        <v>7.1</v>
      </c>
      <c r="P3" s="51">
        <f>L3/L3*100</f>
        <v>100</v>
      </c>
    </row>
    <row r="4" ht="15.95" customHeight="1" spans="1:16">
      <c r="A4" s="19">
        <v>6</v>
      </c>
      <c r="B4" s="65">
        <v>6.8</v>
      </c>
      <c r="C4" s="65">
        <v>6.81182926829268</v>
      </c>
      <c r="D4" s="66">
        <v>6.82631578947368</v>
      </c>
      <c r="E4" s="66">
        <v>6.716</v>
      </c>
      <c r="F4" s="65">
        <v>6.81541666666667</v>
      </c>
      <c r="G4" s="65">
        <v>6.797</v>
      </c>
      <c r="H4" s="65">
        <v>6.71</v>
      </c>
      <c r="I4" s="65">
        <v>6.95</v>
      </c>
      <c r="J4" s="65">
        <v>6.95555555555556</v>
      </c>
      <c r="K4" s="24">
        <v>6.8</v>
      </c>
      <c r="L4" s="68">
        <f>AVERAGE(B4:J4)</f>
        <v>6.82023525333207</v>
      </c>
      <c r="M4" s="68">
        <f t="shared" si="0"/>
        <v>0.24555555555556</v>
      </c>
      <c r="N4" s="76">
        <v>6.5</v>
      </c>
      <c r="O4" s="50">
        <v>7.1</v>
      </c>
      <c r="P4" s="51">
        <f>L4/L$3*100</f>
        <v>100.655871611334</v>
      </c>
    </row>
    <row r="5" ht="15.95" customHeight="1" spans="1:16">
      <c r="A5" s="19">
        <v>7</v>
      </c>
      <c r="B5" s="65">
        <v>6.77727272727273</v>
      </c>
      <c r="C5" s="65">
        <v>6.83274725274725</v>
      </c>
      <c r="D5" s="66">
        <v>6.89047619047619</v>
      </c>
      <c r="E5" s="66">
        <v>6.737</v>
      </c>
      <c r="F5" s="65">
        <v>6.81083333333333</v>
      </c>
      <c r="G5" s="65">
        <v>6.796</v>
      </c>
      <c r="H5" s="65">
        <v>6.68</v>
      </c>
      <c r="I5" s="65">
        <v>6.93</v>
      </c>
      <c r="J5" s="65">
        <v>6.98</v>
      </c>
      <c r="K5" s="24">
        <v>6.8</v>
      </c>
      <c r="L5" s="68">
        <f>AVERAGE(B5:J5)</f>
        <v>6.82603661153661</v>
      </c>
      <c r="M5" s="68">
        <f t="shared" si="0"/>
        <v>0.300000000000001</v>
      </c>
      <c r="N5" s="76">
        <v>6.5</v>
      </c>
      <c r="O5" s="50">
        <v>7.1</v>
      </c>
      <c r="P5" s="51">
        <f>L5/L$3*100</f>
        <v>100.74149047123</v>
      </c>
    </row>
    <row r="6" ht="15.95" customHeight="1" spans="1:16">
      <c r="A6" s="19">
        <v>8</v>
      </c>
      <c r="B6" s="67"/>
      <c r="C6" s="67"/>
      <c r="D6" s="68"/>
      <c r="E6" s="68"/>
      <c r="F6" s="67"/>
      <c r="G6" s="67"/>
      <c r="H6" s="67"/>
      <c r="I6" s="67"/>
      <c r="J6" s="67"/>
      <c r="K6" s="24">
        <v>6.8</v>
      </c>
      <c r="L6" s="68"/>
      <c r="M6" s="68">
        <f t="shared" si="0"/>
        <v>0</v>
      </c>
      <c r="N6" s="76">
        <v>6.5</v>
      </c>
      <c r="O6" s="50">
        <v>7.1</v>
      </c>
      <c r="P6" s="51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4">
        <v>6.8</v>
      </c>
      <c r="L7" s="68"/>
      <c r="M7" s="68">
        <f t="shared" si="0"/>
        <v>0</v>
      </c>
      <c r="N7" s="76">
        <v>6.5</v>
      </c>
      <c r="O7" s="50">
        <v>7.1</v>
      </c>
      <c r="P7" s="51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4">
        <v>6.8</v>
      </c>
      <c r="L8" s="68"/>
      <c r="M8" s="68">
        <f t="shared" si="0"/>
        <v>0</v>
      </c>
      <c r="N8" s="76">
        <v>6.5</v>
      </c>
      <c r="O8" s="50">
        <v>7.1</v>
      </c>
      <c r="P8" s="51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4">
        <v>6.8</v>
      </c>
      <c r="L9" s="68"/>
      <c r="M9" s="68">
        <f t="shared" si="0"/>
        <v>0</v>
      </c>
      <c r="N9" s="76">
        <v>6.5</v>
      </c>
      <c r="O9" s="50">
        <v>7.1</v>
      </c>
      <c r="P9" s="51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4">
        <v>6.8</v>
      </c>
      <c r="L10" s="68"/>
      <c r="M10" s="68">
        <f t="shared" si="0"/>
        <v>0</v>
      </c>
      <c r="N10" s="76">
        <v>6.5</v>
      </c>
      <c r="O10" s="50">
        <v>7.1</v>
      </c>
      <c r="P10" s="51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67"/>
      <c r="H11" s="67"/>
      <c r="I11" s="67"/>
      <c r="J11" s="67"/>
      <c r="K11" s="24">
        <v>6.8</v>
      </c>
      <c r="L11" s="68"/>
      <c r="M11" s="68">
        <f t="shared" si="0"/>
        <v>0</v>
      </c>
      <c r="N11" s="76">
        <v>6.5</v>
      </c>
      <c r="O11" s="50">
        <v>7.1</v>
      </c>
      <c r="P11" s="51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68"/>
      <c r="F12" s="67"/>
      <c r="G12" s="67"/>
      <c r="H12" s="67"/>
      <c r="I12" s="67"/>
      <c r="J12" s="67"/>
      <c r="K12" s="24">
        <v>6.8</v>
      </c>
      <c r="L12" s="68"/>
      <c r="M12" s="68">
        <f t="shared" si="0"/>
        <v>0</v>
      </c>
      <c r="N12" s="76">
        <v>6.5</v>
      </c>
      <c r="O12" s="50">
        <v>7.1</v>
      </c>
      <c r="P12" s="51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68"/>
      <c r="F13" s="67"/>
      <c r="G13" s="67"/>
      <c r="H13" s="67"/>
      <c r="I13" s="67"/>
      <c r="J13" s="67"/>
      <c r="K13" s="24">
        <v>6.8</v>
      </c>
      <c r="L13" s="68"/>
      <c r="M13" s="68">
        <f t="shared" si="0"/>
        <v>0</v>
      </c>
      <c r="N13" s="76">
        <v>6.5</v>
      </c>
      <c r="O13" s="50">
        <v>7.1</v>
      </c>
      <c r="P13" s="51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72"/>
      <c r="G14" s="67"/>
      <c r="H14" s="67"/>
      <c r="I14" s="67"/>
      <c r="J14" s="67"/>
      <c r="K14" s="24">
        <v>6.8</v>
      </c>
      <c r="L14" s="68"/>
      <c r="M14" s="68">
        <f t="shared" si="0"/>
        <v>0</v>
      </c>
      <c r="N14" s="76">
        <v>6.5</v>
      </c>
      <c r="O14" s="50">
        <v>7.1</v>
      </c>
      <c r="P14" s="51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4">
        <v>6.8</v>
      </c>
      <c r="L15" s="68"/>
      <c r="M15" s="68">
        <f t="shared" si="0"/>
        <v>0</v>
      </c>
      <c r="N15" s="76">
        <v>6.5</v>
      </c>
      <c r="O15" s="50">
        <v>7.1</v>
      </c>
      <c r="P15" s="51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68"/>
      <c r="F16" s="67"/>
      <c r="G16" s="67"/>
      <c r="H16" s="67"/>
      <c r="I16" s="67"/>
      <c r="J16" s="67"/>
      <c r="K16" s="24">
        <v>6.8</v>
      </c>
      <c r="L16" s="68"/>
      <c r="M16" s="68">
        <f t="shared" si="0"/>
        <v>0</v>
      </c>
      <c r="N16" s="76">
        <v>6.5</v>
      </c>
      <c r="O16" s="50">
        <v>7.1</v>
      </c>
      <c r="P16" s="51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4">
        <v>6.8</v>
      </c>
      <c r="L17" s="68"/>
      <c r="M17" s="68">
        <f t="shared" si="0"/>
        <v>0</v>
      </c>
      <c r="N17" s="76">
        <v>6.5</v>
      </c>
      <c r="O17" s="50">
        <v>7.1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4">
        <v>6.8</v>
      </c>
      <c r="L18" s="68"/>
      <c r="M18" s="68">
        <f t="shared" si="0"/>
        <v>0</v>
      </c>
      <c r="N18" s="76">
        <v>6.5</v>
      </c>
      <c r="O18" s="50">
        <v>7.1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4">
        <v>6.8</v>
      </c>
      <c r="L19" s="68"/>
      <c r="M19" s="68">
        <f t="shared" si="0"/>
        <v>0</v>
      </c>
      <c r="N19" s="76">
        <v>6.5</v>
      </c>
      <c r="O19" s="50">
        <v>7.1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74"/>
      <c r="D20" s="74"/>
      <c r="E20" s="74"/>
      <c r="F20" s="74"/>
      <c r="G20" s="74"/>
      <c r="H20" s="74"/>
      <c r="I20" s="74"/>
      <c r="J20" s="74"/>
      <c r="K20" s="24">
        <v>6.8</v>
      </c>
      <c r="L20" s="68"/>
      <c r="M20" s="68">
        <f t="shared" si="0"/>
        <v>0</v>
      </c>
      <c r="N20" s="76">
        <v>6.5</v>
      </c>
      <c r="O20" s="50">
        <v>7.1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Q21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7.75" style="11" customWidth="1"/>
    <col min="3" max="3" width="9.25" style="11" customWidth="1"/>
    <col min="4" max="4" width="8.75" style="11" customWidth="1"/>
    <col min="5" max="5" width="9.25" style="11" customWidth="1"/>
    <col min="6" max="8" width="8.75" style="11" customWidth="1"/>
    <col min="9" max="9" width="8.62962962962963" style="11" customWidth="1"/>
    <col min="10" max="10" width="9.37962962962963" style="11" customWidth="1"/>
    <col min="11" max="11" width="8.62962962962963" style="11" customWidth="1"/>
    <col min="12" max="12" width="9.75" style="11" customWidth="1"/>
    <col min="13" max="13" width="6.3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38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34.8277777777778</v>
      </c>
      <c r="C3" s="56">
        <v>35.2574025974026</v>
      </c>
      <c r="D3" s="57">
        <v>34.5</v>
      </c>
      <c r="E3" s="57">
        <v>35.011</v>
      </c>
      <c r="F3" s="56">
        <v>34.89</v>
      </c>
      <c r="G3" s="56">
        <v>34.771</v>
      </c>
      <c r="H3" s="56">
        <v>34.83</v>
      </c>
      <c r="I3" s="56"/>
      <c r="J3" s="25"/>
      <c r="K3" s="23">
        <v>34.9</v>
      </c>
      <c r="L3" s="24">
        <f>AVERAGE(B3:J3)</f>
        <v>34.8695971964543</v>
      </c>
      <c r="M3" s="24">
        <f t="shared" ref="M3:M20" si="0">MAX(B3:J3)-MIN(B3:J3)</f>
        <v>0.757402597402603</v>
      </c>
      <c r="N3" s="49">
        <v>32.9</v>
      </c>
      <c r="O3" s="50">
        <v>36.9</v>
      </c>
      <c r="P3" s="51">
        <f>L3/L3*100</f>
        <v>100</v>
      </c>
    </row>
    <row r="4" ht="15.95" customHeight="1" spans="1:16">
      <c r="A4" s="19">
        <v>6</v>
      </c>
      <c r="B4" s="56">
        <v>34.6857142857143</v>
      </c>
      <c r="C4" s="56">
        <v>35.2136666666667</v>
      </c>
      <c r="D4" s="57">
        <v>35.01875</v>
      </c>
      <c r="E4" s="57">
        <v>34.834</v>
      </c>
      <c r="F4" s="56">
        <v>34.73625</v>
      </c>
      <c r="G4" s="56">
        <v>34.589</v>
      </c>
      <c r="H4" s="56">
        <v>34.84</v>
      </c>
      <c r="I4" s="56">
        <v>35.7</v>
      </c>
      <c r="J4" s="56">
        <v>35.2722222222222</v>
      </c>
      <c r="K4" s="23">
        <v>34.9</v>
      </c>
      <c r="L4" s="24">
        <f>AVERAGE(B4:J4)</f>
        <v>34.987733686067</v>
      </c>
      <c r="M4" s="24">
        <f t="shared" si="0"/>
        <v>1.111</v>
      </c>
      <c r="N4" s="49">
        <v>32.9</v>
      </c>
      <c r="O4" s="50">
        <v>36.9</v>
      </c>
      <c r="P4" s="51">
        <f>L4/L$3*100</f>
        <v>100.338795108378</v>
      </c>
    </row>
    <row r="5" ht="15.95" customHeight="1" spans="1:16">
      <c r="A5" s="19">
        <v>7</v>
      </c>
      <c r="B5" s="56">
        <v>34.8227272727273</v>
      </c>
      <c r="C5" s="56">
        <v>35.5093137254902</v>
      </c>
      <c r="D5" s="57">
        <v>35.02</v>
      </c>
      <c r="E5" s="57">
        <v>34.902</v>
      </c>
      <c r="F5" s="56">
        <v>34.5958333333333</v>
      </c>
      <c r="G5" s="56">
        <v>34.419</v>
      </c>
      <c r="H5" s="56">
        <v>34.9</v>
      </c>
      <c r="I5" s="56">
        <v>35.75</v>
      </c>
      <c r="J5" s="56">
        <v>35.3466666666667</v>
      </c>
      <c r="K5" s="23">
        <v>34.9</v>
      </c>
      <c r="L5" s="24">
        <f>AVERAGE(B5:J5)</f>
        <v>35.0295045553575</v>
      </c>
      <c r="M5" s="24">
        <f t="shared" si="0"/>
        <v>1.331</v>
      </c>
      <c r="N5" s="49">
        <v>32.9</v>
      </c>
      <c r="O5" s="50">
        <v>36.9</v>
      </c>
      <c r="P5" s="51">
        <f>L5/L$3*100</f>
        <v>100.458586768302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3">
        <v>34.9</v>
      </c>
      <c r="L6" s="24"/>
      <c r="M6" s="24">
        <f t="shared" si="0"/>
        <v>0</v>
      </c>
      <c r="N6" s="49">
        <v>32.9</v>
      </c>
      <c r="O6" s="50">
        <v>36.9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23">
        <v>34.9</v>
      </c>
      <c r="L7" s="24"/>
      <c r="M7" s="24">
        <f t="shared" si="0"/>
        <v>0</v>
      </c>
      <c r="N7" s="49">
        <v>32.9</v>
      </c>
      <c r="O7" s="50">
        <v>36.9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23">
        <v>34.9</v>
      </c>
      <c r="L8" s="24"/>
      <c r="M8" s="24">
        <f t="shared" si="0"/>
        <v>0</v>
      </c>
      <c r="N8" s="49">
        <v>32.9</v>
      </c>
      <c r="O8" s="50">
        <v>36.9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23">
        <v>34.9</v>
      </c>
      <c r="L9" s="24"/>
      <c r="M9" s="24">
        <f t="shared" si="0"/>
        <v>0</v>
      </c>
      <c r="N9" s="49">
        <v>32.9</v>
      </c>
      <c r="O9" s="50">
        <v>36.9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23">
        <v>34.9</v>
      </c>
      <c r="L10" s="24"/>
      <c r="M10" s="24">
        <f t="shared" si="0"/>
        <v>0</v>
      </c>
      <c r="N10" s="49">
        <v>32.9</v>
      </c>
      <c r="O10" s="50">
        <v>36.9</v>
      </c>
      <c r="P10" s="51">
        <f t="shared" si="1"/>
        <v>0</v>
      </c>
    </row>
    <row r="11" ht="15.95" customHeight="1" spans="1:16">
      <c r="A11" s="19">
        <v>1</v>
      </c>
      <c r="B11" s="23"/>
      <c r="C11" s="24"/>
      <c r="D11" s="24"/>
      <c r="E11" s="24"/>
      <c r="F11" s="23"/>
      <c r="G11" s="23"/>
      <c r="H11" s="23"/>
      <c r="I11" s="23"/>
      <c r="J11" s="23"/>
      <c r="K11" s="23">
        <v>34.9</v>
      </c>
      <c r="L11" s="24"/>
      <c r="M11" s="24">
        <f t="shared" si="0"/>
        <v>0</v>
      </c>
      <c r="N11" s="49">
        <v>32.9</v>
      </c>
      <c r="O11" s="50">
        <v>36.9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23">
        <v>34.9</v>
      </c>
      <c r="L12" s="24"/>
      <c r="M12" s="24">
        <f t="shared" si="0"/>
        <v>0</v>
      </c>
      <c r="N12" s="49">
        <v>32.9</v>
      </c>
      <c r="O12" s="50">
        <v>36.9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23">
        <v>34.9</v>
      </c>
      <c r="L13" s="24"/>
      <c r="M13" s="24">
        <f t="shared" si="0"/>
        <v>0</v>
      </c>
      <c r="N13" s="49">
        <v>32.9</v>
      </c>
      <c r="O13" s="50">
        <v>36.9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23">
        <v>34.9</v>
      </c>
      <c r="L14" s="24"/>
      <c r="M14" s="24">
        <f t="shared" si="0"/>
        <v>0</v>
      </c>
      <c r="N14" s="49">
        <v>32.9</v>
      </c>
      <c r="O14" s="50">
        <v>36.9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23">
        <v>34.9</v>
      </c>
      <c r="L15" s="24"/>
      <c r="M15" s="24">
        <f t="shared" si="0"/>
        <v>0</v>
      </c>
      <c r="N15" s="49">
        <v>32.9</v>
      </c>
      <c r="O15" s="50">
        <v>36.9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23">
        <v>34.9</v>
      </c>
      <c r="L16" s="24"/>
      <c r="M16" s="24">
        <f t="shared" si="0"/>
        <v>0</v>
      </c>
      <c r="N16" s="49">
        <v>32.9</v>
      </c>
      <c r="O16" s="50">
        <v>36.9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23">
        <v>34.9</v>
      </c>
      <c r="L17" s="24"/>
      <c r="M17" s="24">
        <f t="shared" si="0"/>
        <v>0</v>
      </c>
      <c r="N17" s="49">
        <v>32.9</v>
      </c>
      <c r="O17" s="50">
        <v>36.9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34.9</v>
      </c>
      <c r="L18" s="24"/>
      <c r="M18" s="24">
        <f t="shared" si="0"/>
        <v>0</v>
      </c>
      <c r="N18" s="49">
        <v>32.9</v>
      </c>
      <c r="O18" s="50">
        <v>36.9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34.9</v>
      </c>
      <c r="L19" s="24"/>
      <c r="M19" s="24">
        <f t="shared" si="0"/>
        <v>0</v>
      </c>
      <c r="N19" s="49">
        <v>32.9</v>
      </c>
      <c r="O19" s="50">
        <v>36.9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3">
        <v>34.9</v>
      </c>
      <c r="L20" s="24"/>
      <c r="M20" s="24">
        <f t="shared" si="0"/>
        <v>0</v>
      </c>
      <c r="N20" s="49">
        <v>32.9</v>
      </c>
      <c r="O20" s="50">
        <v>36.9</v>
      </c>
      <c r="P20" s="51">
        <f t="shared" si="1"/>
        <v>0</v>
      </c>
      <c r="Q20" s="54"/>
    </row>
    <row r="21" ht="16.2" spans="14:15">
      <c r="N21" s="49">
        <v>31</v>
      </c>
      <c r="O21" s="50">
        <v>35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1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9.62962962962963" style="11" customWidth="1"/>
    <col min="3" max="3" width="12" style="11" customWidth="1"/>
    <col min="4" max="4" width="10.8796296296296" style="11" customWidth="1"/>
    <col min="5" max="5" width="10" style="11" customWidth="1"/>
    <col min="6" max="6" width="10.3796296296296" style="11" customWidth="1"/>
    <col min="7" max="7" width="9.75" style="11" customWidth="1"/>
    <col min="8" max="8" width="10.6296296296296" style="11" customWidth="1"/>
    <col min="9" max="9" width="9.62962962962963" style="11" customWidth="1"/>
    <col min="10" max="10" width="10.5" style="12" customWidth="1"/>
    <col min="11" max="11" width="8.62962962962963" style="11" customWidth="1"/>
    <col min="12" max="12" width="9.75" style="11" customWidth="1"/>
    <col min="13" max="13" width="9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40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8">
      <c r="A3" s="19">
        <v>5</v>
      </c>
      <c r="B3" s="90">
        <v>2.92388888888889</v>
      </c>
      <c r="C3" s="90">
        <v>2.96768115942029</v>
      </c>
      <c r="D3" s="91">
        <v>2.97705882352941</v>
      </c>
      <c r="E3" s="91">
        <v>2.945</v>
      </c>
      <c r="F3" s="90">
        <v>2.904</v>
      </c>
      <c r="G3" s="90">
        <v>2.831</v>
      </c>
      <c r="H3" s="90">
        <v>2.96</v>
      </c>
      <c r="I3" s="90"/>
      <c r="J3" s="94"/>
      <c r="K3" s="67">
        <v>2.95</v>
      </c>
      <c r="L3" s="93">
        <f>AVERAGE(B3:J3)</f>
        <v>2.92980412454837</v>
      </c>
      <c r="M3" s="93">
        <f t="shared" ref="M3:M20" si="0">MAX(B3:J3)-MIN(B3:J3)</f>
        <v>0.14605882352941</v>
      </c>
      <c r="N3" s="49">
        <v>2.75</v>
      </c>
      <c r="O3" s="50">
        <v>3.15</v>
      </c>
      <c r="P3" s="51">
        <f>L3/L3*100</f>
        <v>100</v>
      </c>
      <c r="Q3" s="97"/>
      <c r="R3" s="97"/>
    </row>
    <row r="4" ht="15.95" customHeight="1" spans="1:18">
      <c r="A4" s="19">
        <v>6</v>
      </c>
      <c r="B4" s="90">
        <v>2.93333333333333</v>
      </c>
      <c r="C4" s="90">
        <v>2.96012345679012</v>
      </c>
      <c r="D4" s="91">
        <v>2.94</v>
      </c>
      <c r="E4" s="91">
        <v>2.966</v>
      </c>
      <c r="F4" s="90">
        <v>2.8845</v>
      </c>
      <c r="G4" s="90">
        <v>2.894</v>
      </c>
      <c r="H4" s="90">
        <v>2.96</v>
      </c>
      <c r="I4" s="90">
        <v>2.94</v>
      </c>
      <c r="J4" s="90">
        <v>2.99222222222222</v>
      </c>
      <c r="K4" s="67">
        <v>2.95</v>
      </c>
      <c r="L4" s="93">
        <f>AVERAGE(B4:J4)</f>
        <v>2.94113100137174</v>
      </c>
      <c r="M4" s="93">
        <f t="shared" si="0"/>
        <v>0.10772222222222</v>
      </c>
      <c r="N4" s="49">
        <v>2.75</v>
      </c>
      <c r="O4" s="50">
        <v>3.15</v>
      </c>
      <c r="P4" s="51">
        <f>L4/L$3*100</f>
        <v>100.386608672179</v>
      </c>
      <c r="Q4" s="97"/>
      <c r="R4" s="97"/>
    </row>
    <row r="5" ht="15.95" customHeight="1" spans="1:18">
      <c r="A5" s="19">
        <v>7</v>
      </c>
      <c r="B5" s="90">
        <v>2.93545454545454</v>
      </c>
      <c r="C5" s="90">
        <v>2.96936170212766</v>
      </c>
      <c r="D5" s="91">
        <v>2.94105263157895</v>
      </c>
      <c r="E5" s="91">
        <v>2.979</v>
      </c>
      <c r="F5" s="90">
        <v>2.876625</v>
      </c>
      <c r="G5" s="90">
        <v>2.874</v>
      </c>
      <c r="H5" s="90">
        <v>2.95</v>
      </c>
      <c r="I5" s="90">
        <v>2.95</v>
      </c>
      <c r="J5" s="90">
        <v>3.002</v>
      </c>
      <c r="K5" s="67">
        <v>2.95</v>
      </c>
      <c r="L5" s="93">
        <f>AVERAGE(B5:J5)</f>
        <v>2.94194376435124</v>
      </c>
      <c r="M5" s="93">
        <f t="shared" si="0"/>
        <v>0.128</v>
      </c>
      <c r="N5" s="49">
        <v>2.75</v>
      </c>
      <c r="O5" s="50">
        <v>3.15</v>
      </c>
      <c r="P5" s="51">
        <f>L5/L$3*100</f>
        <v>100.414349877562</v>
      </c>
      <c r="Q5" s="97"/>
      <c r="R5" s="97"/>
    </row>
    <row r="6" ht="15.95" customHeight="1" spans="1:18">
      <c r="A6" s="19">
        <v>8</v>
      </c>
      <c r="B6" s="92"/>
      <c r="C6" s="92"/>
      <c r="D6" s="93"/>
      <c r="E6" s="93"/>
      <c r="F6" s="92"/>
      <c r="G6" s="92"/>
      <c r="H6" s="92"/>
      <c r="I6" s="92"/>
      <c r="J6" s="92"/>
      <c r="K6" s="67">
        <v>2.95</v>
      </c>
      <c r="L6" s="93"/>
      <c r="M6" s="93">
        <f t="shared" si="0"/>
        <v>0</v>
      </c>
      <c r="N6" s="49">
        <v>2.75</v>
      </c>
      <c r="O6" s="50">
        <v>3.15</v>
      </c>
      <c r="P6" s="51">
        <f t="shared" ref="P6:P20" si="1">L6/L$3*100</f>
        <v>0</v>
      </c>
      <c r="Q6" s="97"/>
      <c r="R6" s="97"/>
    </row>
    <row r="7" ht="15.95" customHeight="1" spans="1:18">
      <c r="A7" s="19">
        <v>9</v>
      </c>
      <c r="B7" s="92"/>
      <c r="C7" s="92"/>
      <c r="D7" s="93"/>
      <c r="E7" s="93"/>
      <c r="F7" s="92"/>
      <c r="G7" s="92"/>
      <c r="H7" s="92"/>
      <c r="I7" s="93"/>
      <c r="J7" s="92"/>
      <c r="K7" s="67">
        <v>2.95</v>
      </c>
      <c r="L7" s="93"/>
      <c r="M7" s="93">
        <f t="shared" si="0"/>
        <v>0</v>
      </c>
      <c r="N7" s="49">
        <v>2.75</v>
      </c>
      <c r="O7" s="50">
        <v>3.15</v>
      </c>
      <c r="P7" s="51">
        <f t="shared" si="1"/>
        <v>0</v>
      </c>
      <c r="Q7" s="97"/>
      <c r="R7" s="97"/>
    </row>
    <row r="8" ht="15.95" customHeight="1" spans="1:18">
      <c r="A8" s="19">
        <v>10</v>
      </c>
      <c r="B8" s="94"/>
      <c r="C8" s="94"/>
      <c r="D8" s="95"/>
      <c r="E8" s="95"/>
      <c r="F8" s="94"/>
      <c r="G8" s="94"/>
      <c r="H8" s="94"/>
      <c r="I8" s="94"/>
      <c r="J8" s="94"/>
      <c r="K8" s="67">
        <v>2.95</v>
      </c>
      <c r="L8" s="93"/>
      <c r="M8" s="93">
        <f t="shared" si="0"/>
        <v>0</v>
      </c>
      <c r="N8" s="49">
        <v>2.75</v>
      </c>
      <c r="O8" s="50">
        <v>3.15</v>
      </c>
      <c r="P8" s="51">
        <f t="shared" si="1"/>
        <v>0</v>
      </c>
      <c r="Q8" s="97"/>
      <c r="R8" s="97"/>
    </row>
    <row r="9" ht="15.95" customHeight="1" spans="1:18">
      <c r="A9" s="19">
        <v>11</v>
      </c>
      <c r="B9" s="92"/>
      <c r="C9" s="92"/>
      <c r="D9" s="93"/>
      <c r="E9" s="93"/>
      <c r="F9" s="92"/>
      <c r="G9" s="92"/>
      <c r="H9" s="92"/>
      <c r="I9" s="92"/>
      <c r="J9" s="92"/>
      <c r="K9" s="67">
        <v>2.95</v>
      </c>
      <c r="L9" s="93"/>
      <c r="M9" s="93">
        <f t="shared" si="0"/>
        <v>0</v>
      </c>
      <c r="N9" s="49">
        <v>2.75</v>
      </c>
      <c r="O9" s="50">
        <v>3.15</v>
      </c>
      <c r="P9" s="51">
        <f t="shared" si="1"/>
        <v>0</v>
      </c>
      <c r="Q9" s="97"/>
      <c r="R9" s="97"/>
    </row>
    <row r="10" ht="15.95" customHeight="1" spans="1:18">
      <c r="A10" s="19">
        <v>12</v>
      </c>
      <c r="B10" s="92"/>
      <c r="C10" s="92"/>
      <c r="D10" s="93"/>
      <c r="E10" s="93"/>
      <c r="F10" s="92"/>
      <c r="G10" s="92"/>
      <c r="H10" s="92"/>
      <c r="I10" s="92"/>
      <c r="J10" s="92"/>
      <c r="K10" s="67">
        <v>2.95</v>
      </c>
      <c r="L10" s="93"/>
      <c r="M10" s="93">
        <f t="shared" si="0"/>
        <v>0</v>
      </c>
      <c r="N10" s="49">
        <v>2.75</v>
      </c>
      <c r="O10" s="50">
        <v>3.15</v>
      </c>
      <c r="P10" s="51">
        <f t="shared" si="1"/>
        <v>0</v>
      </c>
      <c r="Q10" s="97"/>
      <c r="R10" s="97"/>
    </row>
    <row r="11" ht="15.95" customHeight="1" spans="1:18">
      <c r="A11" s="19">
        <v>1</v>
      </c>
      <c r="B11" s="92"/>
      <c r="C11" s="92"/>
      <c r="D11" s="93"/>
      <c r="E11" s="93"/>
      <c r="F11" s="92"/>
      <c r="G11" s="92"/>
      <c r="H11" s="92"/>
      <c r="I11" s="92"/>
      <c r="J11" s="92"/>
      <c r="K11" s="67">
        <v>2.95</v>
      </c>
      <c r="L11" s="93"/>
      <c r="M11" s="93">
        <f t="shared" si="0"/>
        <v>0</v>
      </c>
      <c r="N11" s="49">
        <v>2.75</v>
      </c>
      <c r="O11" s="50">
        <v>3.15</v>
      </c>
      <c r="P11" s="51">
        <f t="shared" si="1"/>
        <v>0</v>
      </c>
      <c r="Q11" s="97"/>
      <c r="R11" s="97"/>
    </row>
    <row r="12" ht="15.95" customHeight="1" spans="1:18">
      <c r="A12" s="19">
        <v>2</v>
      </c>
      <c r="B12" s="92"/>
      <c r="C12" s="92"/>
      <c r="D12" s="93"/>
      <c r="E12" s="93"/>
      <c r="F12" s="92"/>
      <c r="G12" s="92"/>
      <c r="H12" s="92"/>
      <c r="I12" s="92"/>
      <c r="J12" s="92"/>
      <c r="K12" s="67">
        <v>2.95</v>
      </c>
      <c r="L12" s="93"/>
      <c r="M12" s="93">
        <f t="shared" si="0"/>
        <v>0</v>
      </c>
      <c r="N12" s="49">
        <v>2.75</v>
      </c>
      <c r="O12" s="50">
        <v>3.15</v>
      </c>
      <c r="P12" s="51">
        <f t="shared" si="1"/>
        <v>0</v>
      </c>
      <c r="Q12" s="97"/>
      <c r="R12" s="97"/>
    </row>
    <row r="13" ht="15.95" customHeight="1" spans="1:18">
      <c r="A13" s="19">
        <v>3</v>
      </c>
      <c r="B13" s="92"/>
      <c r="C13" s="92"/>
      <c r="D13" s="93"/>
      <c r="E13" s="93"/>
      <c r="F13" s="92"/>
      <c r="G13" s="92"/>
      <c r="H13" s="92"/>
      <c r="I13" s="92"/>
      <c r="J13" s="92"/>
      <c r="K13" s="67">
        <v>2.95</v>
      </c>
      <c r="L13" s="93"/>
      <c r="M13" s="93">
        <f t="shared" si="0"/>
        <v>0</v>
      </c>
      <c r="N13" s="49">
        <v>2.75</v>
      </c>
      <c r="O13" s="50">
        <v>3.15</v>
      </c>
      <c r="P13" s="51">
        <f t="shared" si="1"/>
        <v>0</v>
      </c>
      <c r="Q13" s="97"/>
      <c r="R13" s="97"/>
    </row>
    <row r="14" ht="15.95" customHeight="1" spans="1:18">
      <c r="A14" s="19">
        <v>4</v>
      </c>
      <c r="B14" s="92"/>
      <c r="C14" s="92"/>
      <c r="D14" s="93"/>
      <c r="E14" s="93"/>
      <c r="F14" s="72"/>
      <c r="G14" s="92"/>
      <c r="H14" s="92"/>
      <c r="I14" s="92"/>
      <c r="J14" s="92"/>
      <c r="K14" s="67">
        <v>2.95</v>
      </c>
      <c r="L14" s="93"/>
      <c r="M14" s="93">
        <f t="shared" si="0"/>
        <v>0</v>
      </c>
      <c r="N14" s="49">
        <v>2.75</v>
      </c>
      <c r="O14" s="50">
        <v>3.15</v>
      </c>
      <c r="P14" s="51">
        <f t="shared" si="1"/>
        <v>0</v>
      </c>
      <c r="Q14" s="97"/>
      <c r="R14" s="97"/>
    </row>
    <row r="15" ht="15.95" customHeight="1" spans="1:18">
      <c r="A15" s="19">
        <v>5</v>
      </c>
      <c r="B15" s="92"/>
      <c r="C15" s="92"/>
      <c r="D15" s="93"/>
      <c r="E15" s="93"/>
      <c r="F15" s="92"/>
      <c r="G15" s="96"/>
      <c r="H15" s="92"/>
      <c r="I15" s="92"/>
      <c r="J15" s="92"/>
      <c r="K15" s="67">
        <v>2.95</v>
      </c>
      <c r="L15" s="93"/>
      <c r="M15" s="93">
        <f t="shared" si="0"/>
        <v>0</v>
      </c>
      <c r="N15" s="49">
        <v>2.75</v>
      </c>
      <c r="O15" s="50">
        <v>3.15</v>
      </c>
      <c r="P15" s="51">
        <f t="shared" si="1"/>
        <v>0</v>
      </c>
      <c r="Q15" s="99"/>
      <c r="R15" s="97"/>
    </row>
    <row r="16" ht="15.95" customHeight="1" spans="1:18">
      <c r="A16" s="19">
        <v>6</v>
      </c>
      <c r="B16" s="92"/>
      <c r="C16" s="92"/>
      <c r="D16" s="93"/>
      <c r="E16" s="93"/>
      <c r="F16" s="92"/>
      <c r="G16" s="92"/>
      <c r="H16" s="92"/>
      <c r="I16" s="92"/>
      <c r="J16" s="92"/>
      <c r="K16" s="67">
        <v>2.95</v>
      </c>
      <c r="L16" s="93"/>
      <c r="M16" s="93">
        <f t="shared" si="0"/>
        <v>0</v>
      </c>
      <c r="N16" s="49">
        <v>2.75</v>
      </c>
      <c r="O16" s="50">
        <v>3.15</v>
      </c>
      <c r="P16" s="51">
        <f t="shared" si="1"/>
        <v>0</v>
      </c>
      <c r="Q16" s="99"/>
      <c r="R16" s="97"/>
    </row>
    <row r="17" ht="15.95" customHeight="1" spans="1:18">
      <c r="A17" s="19">
        <v>7</v>
      </c>
      <c r="B17" s="92"/>
      <c r="C17" s="92"/>
      <c r="D17" s="93"/>
      <c r="E17" s="93"/>
      <c r="F17" s="92"/>
      <c r="G17" s="96"/>
      <c r="H17" s="92"/>
      <c r="I17" s="92"/>
      <c r="J17" s="92"/>
      <c r="K17" s="67">
        <v>2.95</v>
      </c>
      <c r="L17" s="93"/>
      <c r="M17" s="93">
        <f t="shared" si="0"/>
        <v>0</v>
      </c>
      <c r="N17" s="49">
        <v>2.75</v>
      </c>
      <c r="O17" s="50">
        <v>3.15</v>
      </c>
      <c r="P17" s="51">
        <f t="shared" si="1"/>
        <v>0</v>
      </c>
      <c r="Q17" s="99"/>
      <c r="R17" s="97"/>
    </row>
    <row r="18" ht="15.95" customHeight="1" spans="1:18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67">
        <v>2.95</v>
      </c>
      <c r="L18" s="93"/>
      <c r="M18" s="93">
        <f t="shared" si="0"/>
        <v>0</v>
      </c>
      <c r="N18" s="49">
        <v>2.75</v>
      </c>
      <c r="O18" s="50">
        <v>3.15</v>
      </c>
      <c r="P18" s="51">
        <f t="shared" si="1"/>
        <v>0</v>
      </c>
      <c r="Q18" s="99"/>
      <c r="R18" s="97"/>
    </row>
    <row r="19" ht="15.95" customHeight="1" spans="1:18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67">
        <v>2.95</v>
      </c>
      <c r="L19" s="93"/>
      <c r="M19" s="93">
        <f t="shared" si="0"/>
        <v>0</v>
      </c>
      <c r="N19" s="49">
        <v>2.75</v>
      </c>
      <c r="O19" s="50">
        <v>3.15</v>
      </c>
      <c r="P19" s="51">
        <f t="shared" si="1"/>
        <v>0</v>
      </c>
      <c r="Q19" s="99"/>
      <c r="R19" s="97"/>
    </row>
    <row r="20" ht="15.95" customHeight="1" spans="1:18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67">
        <v>2.95</v>
      </c>
      <c r="L20" s="93"/>
      <c r="M20" s="93">
        <f t="shared" si="0"/>
        <v>0</v>
      </c>
      <c r="N20" s="49">
        <v>2.75</v>
      </c>
      <c r="O20" s="50">
        <v>3.15</v>
      </c>
      <c r="P20" s="51">
        <f t="shared" si="1"/>
        <v>0</v>
      </c>
      <c r="Q20" s="99"/>
      <c r="R20" s="97"/>
    </row>
    <row r="21" ht="15.95" customHeight="1" spans="1:18">
      <c r="A21" s="97"/>
      <c r="B21" s="97"/>
      <c r="C21" s="97"/>
      <c r="D21" s="97"/>
      <c r="E21" s="97"/>
      <c r="F21" s="97"/>
      <c r="G21" s="97"/>
      <c r="H21" s="97"/>
      <c r="I21" s="97"/>
      <c r="J21" s="98"/>
      <c r="K21" s="97"/>
      <c r="L21" s="97"/>
      <c r="M21" s="97"/>
      <c r="N21" s="97"/>
      <c r="O21" s="97"/>
      <c r="P21" s="97"/>
      <c r="Q21" s="97"/>
      <c r="R21" s="97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25" style="11" customWidth="1"/>
    <col min="14" max="15" width="2.62962962962963" style="11" customWidth="1"/>
    <col min="16" max="16384" width="9" style="11"/>
  </cols>
  <sheetData>
    <row r="1" ht="20.1" customHeight="1" spans="1:16">
      <c r="A1" s="48"/>
      <c r="B1" s="48"/>
      <c r="C1" s="48"/>
      <c r="D1" s="48"/>
      <c r="E1" s="48"/>
      <c r="F1" s="13" t="s">
        <v>41</v>
      </c>
      <c r="G1" s="48"/>
      <c r="H1" s="48"/>
      <c r="I1" s="48"/>
      <c r="J1" s="48"/>
      <c r="K1" s="48"/>
      <c r="L1" s="48"/>
      <c r="M1" s="48"/>
      <c r="N1" s="48"/>
      <c r="O1" s="48"/>
      <c r="P1" s="48"/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84" t="s">
        <v>80</v>
      </c>
      <c r="O2" s="85" t="s">
        <v>81</v>
      </c>
      <c r="P2" s="48" t="s">
        <v>82</v>
      </c>
    </row>
    <row r="3" ht="15.95" customHeight="1" spans="1:16">
      <c r="A3" s="19">
        <v>5</v>
      </c>
      <c r="B3" s="88">
        <v>89.5</v>
      </c>
      <c r="C3" s="56">
        <v>87.8820895522388</v>
      </c>
      <c r="D3" s="57">
        <v>88.3529411764706</v>
      </c>
      <c r="E3" s="57">
        <v>86.433</v>
      </c>
      <c r="F3" s="88">
        <v>88.2333333333333</v>
      </c>
      <c r="G3" s="88">
        <v>87.1</v>
      </c>
      <c r="H3" s="88">
        <v>88.7</v>
      </c>
      <c r="I3" s="88"/>
      <c r="J3" s="89"/>
      <c r="K3" s="28">
        <v>88</v>
      </c>
      <c r="L3" s="24">
        <f>AVERAGE(B3:J3)</f>
        <v>88.0287662945775</v>
      </c>
      <c r="M3" s="24">
        <f>MAX(B3:J3)-MIN(B3:J3)</f>
        <v>3.06699999999999</v>
      </c>
      <c r="N3" s="84">
        <v>83</v>
      </c>
      <c r="O3" s="85">
        <v>93</v>
      </c>
      <c r="P3" s="51">
        <f>L3/L3*100</f>
        <v>100</v>
      </c>
    </row>
    <row r="4" ht="15.95" customHeight="1" spans="1:16">
      <c r="A4" s="19">
        <v>6</v>
      </c>
      <c r="B4" s="88">
        <v>89.1904761904762</v>
      </c>
      <c r="C4" s="56">
        <v>88.7794871794872</v>
      </c>
      <c r="D4" s="57">
        <v>90.6470588235294</v>
      </c>
      <c r="E4" s="57">
        <v>86.406</v>
      </c>
      <c r="F4" s="88">
        <v>88.55</v>
      </c>
      <c r="G4" s="88">
        <v>86.9</v>
      </c>
      <c r="H4" s="88">
        <v>88.4</v>
      </c>
      <c r="I4" s="88">
        <v>89.55</v>
      </c>
      <c r="J4" s="88">
        <v>87.7894736842105</v>
      </c>
      <c r="K4" s="28">
        <v>88</v>
      </c>
      <c r="L4" s="24">
        <f>AVERAGE(B4:J4)</f>
        <v>88.4680550975226</v>
      </c>
      <c r="M4" s="24">
        <f>MAX(B4:J4)-MIN(B4:J4)</f>
        <v>4.2410588235294</v>
      </c>
      <c r="N4" s="84">
        <v>83</v>
      </c>
      <c r="O4" s="85">
        <v>93</v>
      </c>
      <c r="P4" s="51">
        <f>L4/L$3*100</f>
        <v>100.499028694183</v>
      </c>
    </row>
    <row r="5" ht="15.95" customHeight="1" spans="1:16">
      <c r="A5" s="19">
        <v>7</v>
      </c>
      <c r="B5" s="88">
        <v>89.1818181818182</v>
      </c>
      <c r="C5" s="56">
        <v>89.383</v>
      </c>
      <c r="D5" s="57">
        <v>90.3181818181818</v>
      </c>
      <c r="E5" s="57">
        <v>86.177</v>
      </c>
      <c r="F5" s="88">
        <v>88.5958333333333</v>
      </c>
      <c r="G5" s="88">
        <v>86.849</v>
      </c>
      <c r="H5" s="88">
        <v>88.4</v>
      </c>
      <c r="I5" s="88">
        <v>89.67</v>
      </c>
      <c r="J5" s="88">
        <v>88.1333333333333</v>
      </c>
      <c r="K5" s="28">
        <v>88</v>
      </c>
      <c r="L5" s="24">
        <f>AVERAGE(B5:J5)</f>
        <v>88.5231296296296</v>
      </c>
      <c r="M5" s="24">
        <f>MAX(B5:J5)-MIN(B5:J5)</f>
        <v>4.14118181818179</v>
      </c>
      <c r="N5" s="84">
        <v>83</v>
      </c>
      <c r="O5" s="85">
        <v>93</v>
      </c>
      <c r="P5" s="51">
        <f>L5/L$3*100</f>
        <v>100.561592938151</v>
      </c>
    </row>
    <row r="6" ht="15.95" customHeight="1" spans="1:16">
      <c r="A6" s="19">
        <v>8</v>
      </c>
      <c r="B6" s="26"/>
      <c r="C6" s="23"/>
      <c r="D6" s="24"/>
      <c r="E6" s="24"/>
      <c r="F6" s="26"/>
      <c r="G6" s="26"/>
      <c r="H6" s="26"/>
      <c r="I6" s="26"/>
      <c r="J6" s="26"/>
      <c r="K6" s="28">
        <v>88</v>
      </c>
      <c r="L6" s="24"/>
      <c r="M6" s="24">
        <f>MAX(B6:J6)-MIN(B6:J6)</f>
        <v>0</v>
      </c>
      <c r="N6" s="84">
        <v>83</v>
      </c>
      <c r="O6" s="85">
        <v>93</v>
      </c>
      <c r="P6" s="51">
        <f t="shared" ref="P6:P20" si="0">L6/L$3*100</f>
        <v>0</v>
      </c>
    </row>
    <row r="7" ht="15.95" customHeight="1" spans="1:16">
      <c r="A7" s="19">
        <v>9</v>
      </c>
      <c r="B7" s="26"/>
      <c r="C7" s="23"/>
      <c r="D7" s="24"/>
      <c r="E7" s="24"/>
      <c r="F7" s="26"/>
      <c r="G7" s="26"/>
      <c r="H7" s="26"/>
      <c r="I7" s="24"/>
      <c r="J7" s="26"/>
      <c r="K7" s="28">
        <v>88</v>
      </c>
      <c r="L7" s="24"/>
      <c r="M7" s="24">
        <f>MAX(B5:J5)-MIN(B5:J5)</f>
        <v>4.14118181818179</v>
      </c>
      <c r="N7" s="84">
        <v>83</v>
      </c>
      <c r="O7" s="85">
        <v>93</v>
      </c>
      <c r="P7" s="51">
        <f t="shared" si="0"/>
        <v>0</v>
      </c>
    </row>
    <row r="8" ht="15.95" customHeight="1" spans="1:16">
      <c r="A8" s="19">
        <v>10</v>
      </c>
      <c r="B8" s="89"/>
      <c r="C8" s="25"/>
      <c r="D8" s="5"/>
      <c r="E8" s="5"/>
      <c r="F8" s="89"/>
      <c r="G8" s="89"/>
      <c r="H8" s="89"/>
      <c r="I8" s="89"/>
      <c r="J8" s="89"/>
      <c r="K8" s="28">
        <v>88</v>
      </c>
      <c r="L8" s="24"/>
      <c r="M8" s="24">
        <f t="shared" ref="M8:M20" si="1">MAX(B8:J8)-MIN(B8:J8)</f>
        <v>0</v>
      </c>
      <c r="N8" s="84">
        <v>83</v>
      </c>
      <c r="O8" s="85">
        <v>93</v>
      </c>
      <c r="P8" s="51">
        <f t="shared" si="0"/>
        <v>0</v>
      </c>
    </row>
    <row r="9" ht="15.95" customHeight="1" spans="1:16">
      <c r="A9" s="19">
        <v>11</v>
      </c>
      <c r="B9" s="26"/>
      <c r="C9" s="23"/>
      <c r="D9" s="24"/>
      <c r="E9" s="24"/>
      <c r="F9" s="26"/>
      <c r="G9" s="26"/>
      <c r="H9" s="26"/>
      <c r="I9" s="26"/>
      <c r="J9" s="26"/>
      <c r="K9" s="28">
        <v>88</v>
      </c>
      <c r="L9" s="24"/>
      <c r="M9" s="24">
        <f t="shared" si="1"/>
        <v>0</v>
      </c>
      <c r="N9" s="84">
        <v>83</v>
      </c>
      <c r="O9" s="85">
        <v>93</v>
      </c>
      <c r="P9" s="51">
        <f t="shared" si="0"/>
        <v>0</v>
      </c>
    </row>
    <row r="10" ht="15.95" customHeight="1" spans="1:16">
      <c r="A10" s="19">
        <v>12</v>
      </c>
      <c r="B10" s="26"/>
      <c r="C10" s="23"/>
      <c r="D10" s="24"/>
      <c r="E10" s="24"/>
      <c r="F10" s="26"/>
      <c r="G10" s="26"/>
      <c r="H10" s="26"/>
      <c r="I10" s="26"/>
      <c r="J10" s="26"/>
      <c r="K10" s="28">
        <v>88</v>
      </c>
      <c r="L10" s="24"/>
      <c r="M10" s="24">
        <f t="shared" si="1"/>
        <v>0</v>
      </c>
      <c r="N10" s="84">
        <v>83</v>
      </c>
      <c r="O10" s="85">
        <v>93</v>
      </c>
      <c r="P10" s="51">
        <f t="shared" si="0"/>
        <v>0</v>
      </c>
    </row>
    <row r="11" ht="15.95" customHeight="1" spans="1:16">
      <c r="A11" s="19">
        <v>1</v>
      </c>
      <c r="B11" s="26"/>
      <c r="C11" s="23"/>
      <c r="D11" s="24"/>
      <c r="E11" s="24"/>
      <c r="F11" s="26"/>
      <c r="G11" s="26"/>
      <c r="H11" s="26"/>
      <c r="I11" s="26"/>
      <c r="J11" s="26"/>
      <c r="K11" s="28">
        <v>88</v>
      </c>
      <c r="L11" s="24"/>
      <c r="M11" s="24">
        <f t="shared" si="1"/>
        <v>0</v>
      </c>
      <c r="N11" s="84">
        <v>83</v>
      </c>
      <c r="O11" s="85">
        <v>93</v>
      </c>
      <c r="P11" s="51">
        <f t="shared" si="0"/>
        <v>0</v>
      </c>
    </row>
    <row r="12" ht="15.95" customHeight="1" spans="1:16">
      <c r="A12" s="19">
        <v>2</v>
      </c>
      <c r="B12" s="26"/>
      <c r="C12" s="23"/>
      <c r="D12" s="24"/>
      <c r="E12" s="24"/>
      <c r="F12" s="26"/>
      <c r="G12" s="26"/>
      <c r="H12" s="26"/>
      <c r="I12" s="26"/>
      <c r="J12" s="26"/>
      <c r="K12" s="28">
        <v>88</v>
      </c>
      <c r="L12" s="24"/>
      <c r="M12" s="24">
        <f t="shared" si="1"/>
        <v>0</v>
      </c>
      <c r="N12" s="84">
        <v>83</v>
      </c>
      <c r="O12" s="85">
        <v>93</v>
      </c>
      <c r="P12" s="51">
        <f t="shared" si="0"/>
        <v>0</v>
      </c>
    </row>
    <row r="13" ht="15.95" customHeight="1" spans="1:16">
      <c r="A13" s="19">
        <v>3</v>
      </c>
      <c r="B13" s="26"/>
      <c r="C13" s="23"/>
      <c r="D13" s="24"/>
      <c r="E13" s="24"/>
      <c r="F13" s="26"/>
      <c r="G13" s="26"/>
      <c r="H13" s="26"/>
      <c r="I13" s="26"/>
      <c r="J13" s="26"/>
      <c r="K13" s="28">
        <v>88</v>
      </c>
      <c r="L13" s="24"/>
      <c r="M13" s="24">
        <f t="shared" si="1"/>
        <v>0</v>
      </c>
      <c r="N13" s="84">
        <v>83</v>
      </c>
      <c r="O13" s="85">
        <v>93</v>
      </c>
      <c r="P13" s="51">
        <f t="shared" si="0"/>
        <v>0</v>
      </c>
    </row>
    <row r="14" ht="15.95" customHeight="1" spans="1:16">
      <c r="A14" s="19">
        <v>4</v>
      </c>
      <c r="B14" s="26"/>
      <c r="C14" s="23"/>
      <c r="D14" s="24"/>
      <c r="E14" s="24"/>
      <c r="F14" s="26"/>
      <c r="G14" s="26"/>
      <c r="H14" s="26"/>
      <c r="I14" s="26"/>
      <c r="J14" s="26"/>
      <c r="K14" s="28">
        <v>88</v>
      </c>
      <c r="L14" s="24"/>
      <c r="M14" s="24">
        <f t="shared" si="1"/>
        <v>0</v>
      </c>
      <c r="N14" s="84">
        <v>83</v>
      </c>
      <c r="O14" s="85">
        <v>93</v>
      </c>
      <c r="P14" s="51">
        <f t="shared" si="0"/>
        <v>0</v>
      </c>
    </row>
    <row r="15" ht="15.95" customHeight="1" spans="1:17">
      <c r="A15" s="19">
        <v>5</v>
      </c>
      <c r="B15" s="26"/>
      <c r="C15" s="23"/>
      <c r="D15" s="24"/>
      <c r="E15" s="24"/>
      <c r="F15" s="26"/>
      <c r="G15" s="26"/>
      <c r="H15" s="26"/>
      <c r="I15" s="26"/>
      <c r="J15" s="26"/>
      <c r="K15" s="28">
        <v>88</v>
      </c>
      <c r="L15" s="24"/>
      <c r="M15" s="24">
        <f t="shared" si="1"/>
        <v>0</v>
      </c>
      <c r="N15" s="84">
        <v>83</v>
      </c>
      <c r="O15" s="85">
        <v>93</v>
      </c>
      <c r="P15" s="51">
        <f t="shared" si="0"/>
        <v>0</v>
      </c>
      <c r="Q15" s="54"/>
    </row>
    <row r="16" ht="15.95" customHeight="1" spans="1:17">
      <c r="A16" s="19">
        <v>6</v>
      </c>
      <c r="B16" s="26"/>
      <c r="C16" s="23"/>
      <c r="D16" s="24"/>
      <c r="E16" s="24"/>
      <c r="F16" s="26"/>
      <c r="G16" s="26"/>
      <c r="H16" s="26"/>
      <c r="I16" s="26"/>
      <c r="J16" s="26"/>
      <c r="K16" s="28">
        <v>88</v>
      </c>
      <c r="L16" s="24"/>
      <c r="M16" s="24">
        <f t="shared" si="1"/>
        <v>0</v>
      </c>
      <c r="N16" s="84">
        <v>83</v>
      </c>
      <c r="O16" s="85">
        <v>93</v>
      </c>
      <c r="P16" s="51">
        <f t="shared" si="0"/>
        <v>0</v>
      </c>
      <c r="Q16" s="54"/>
    </row>
    <row r="17" ht="15.95" customHeight="1" spans="1:17">
      <c r="A17" s="19">
        <v>7</v>
      </c>
      <c r="B17" s="26"/>
      <c r="C17" s="23"/>
      <c r="D17" s="24"/>
      <c r="E17" s="24"/>
      <c r="F17" s="26"/>
      <c r="G17" s="26"/>
      <c r="H17" s="26"/>
      <c r="I17" s="26"/>
      <c r="J17" s="26"/>
      <c r="K17" s="28">
        <v>88</v>
      </c>
      <c r="L17" s="24"/>
      <c r="M17" s="24">
        <f t="shared" si="1"/>
        <v>0</v>
      </c>
      <c r="N17" s="84">
        <v>83</v>
      </c>
      <c r="O17" s="85">
        <v>93</v>
      </c>
      <c r="P17" s="51">
        <f t="shared" si="0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8">
        <v>88</v>
      </c>
      <c r="L18" s="24"/>
      <c r="M18" s="24">
        <f t="shared" si="1"/>
        <v>0</v>
      </c>
      <c r="N18" s="84">
        <v>83</v>
      </c>
      <c r="O18" s="85">
        <v>93</v>
      </c>
      <c r="P18" s="51">
        <f t="shared" si="0"/>
        <v>0</v>
      </c>
      <c r="Q18" s="54"/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8">
        <v>88</v>
      </c>
      <c r="L19" s="24"/>
      <c r="M19" s="24">
        <f t="shared" si="1"/>
        <v>0</v>
      </c>
      <c r="N19" s="84">
        <v>83</v>
      </c>
      <c r="O19" s="85">
        <v>93</v>
      </c>
      <c r="P19" s="51">
        <f t="shared" si="0"/>
        <v>0</v>
      </c>
    </row>
    <row r="20" ht="15.95" customHeight="1" spans="1:16">
      <c r="A20" s="19">
        <v>10</v>
      </c>
      <c r="B20" s="26"/>
      <c r="C20" s="74"/>
      <c r="D20" s="74"/>
      <c r="E20" s="74"/>
      <c r="F20" s="74"/>
      <c r="G20" s="74"/>
      <c r="H20" s="74"/>
      <c r="I20" s="74"/>
      <c r="J20" s="74"/>
      <c r="K20" s="28">
        <v>88</v>
      </c>
      <c r="L20" s="24"/>
      <c r="M20" s="24">
        <f t="shared" si="1"/>
        <v>0</v>
      </c>
      <c r="N20" s="84">
        <v>83</v>
      </c>
      <c r="O20" s="85">
        <v>93</v>
      </c>
      <c r="P20" s="51">
        <f t="shared" si="0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12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44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84" t="s">
        <v>80</v>
      </c>
      <c r="O2" s="85" t="s">
        <v>81</v>
      </c>
      <c r="P2" s="48" t="s">
        <v>82</v>
      </c>
    </row>
    <row r="3" ht="15.95" customHeight="1" spans="1:16">
      <c r="A3" s="19">
        <v>5</v>
      </c>
      <c r="B3" s="56">
        <v>70.2222222222222</v>
      </c>
      <c r="C3" s="56">
        <v>71.495945945946</v>
      </c>
      <c r="D3" s="57">
        <v>72.9333333333333</v>
      </c>
      <c r="E3" s="57">
        <v>72.217</v>
      </c>
      <c r="F3" s="56">
        <v>70.1333333333333</v>
      </c>
      <c r="G3" s="88">
        <v>71.3</v>
      </c>
      <c r="H3" s="56">
        <v>70.9</v>
      </c>
      <c r="I3" s="56"/>
      <c r="J3" s="25"/>
      <c r="K3" s="82">
        <v>71</v>
      </c>
      <c r="L3" s="24">
        <f>AVERAGE(B3:J3)</f>
        <v>71.3145478335478</v>
      </c>
      <c r="M3" s="24">
        <f>MAX(B3:J3)-MIN(B3:J3)</f>
        <v>2.8</v>
      </c>
      <c r="N3" s="84">
        <v>67</v>
      </c>
      <c r="O3" s="85">
        <v>75</v>
      </c>
      <c r="P3" s="51">
        <f>L3/L3*100</f>
        <v>100</v>
      </c>
    </row>
    <row r="4" ht="15.95" customHeight="1" spans="1:16">
      <c r="A4" s="19">
        <v>6</v>
      </c>
      <c r="B4" s="56">
        <v>70.4285714285714</v>
      </c>
      <c r="C4" s="56">
        <v>71.0938271604938</v>
      </c>
      <c r="D4" s="57">
        <v>71.1875</v>
      </c>
      <c r="E4" s="57">
        <v>71.906</v>
      </c>
      <c r="F4" s="56">
        <v>69.1666666666667</v>
      </c>
      <c r="G4" s="88">
        <v>71.108</v>
      </c>
      <c r="H4" s="56">
        <v>70.5</v>
      </c>
      <c r="I4" s="56">
        <v>70.83</v>
      </c>
      <c r="J4" s="56">
        <v>68.7368421052632</v>
      </c>
      <c r="K4" s="82">
        <v>71</v>
      </c>
      <c r="L4" s="24">
        <f>AVERAGE(B4:J4)</f>
        <v>70.5508230401106</v>
      </c>
      <c r="M4" s="24">
        <f t="shared" ref="M4:M20" si="0">MAX(B4:J4)-MIN(B4:J4)</f>
        <v>3.16915789473681</v>
      </c>
      <c r="N4" s="84">
        <v>67</v>
      </c>
      <c r="O4" s="85">
        <v>75</v>
      </c>
      <c r="P4" s="51">
        <f t="shared" ref="P4:P20" si="1">L4/L$3*100</f>
        <v>98.9290757403106</v>
      </c>
    </row>
    <row r="5" ht="15.95" customHeight="1" spans="1:16">
      <c r="A5" s="19">
        <v>7</v>
      </c>
      <c r="B5" s="56">
        <v>70.5909090909091</v>
      </c>
      <c r="C5" s="56">
        <v>70.8229166666667</v>
      </c>
      <c r="D5" s="57">
        <v>72.2105263157895</v>
      </c>
      <c r="E5" s="57">
        <v>72.226</v>
      </c>
      <c r="F5" s="56">
        <v>69.1833333333334</v>
      </c>
      <c r="G5" s="88">
        <v>70.815</v>
      </c>
      <c r="H5" s="56">
        <v>70.7</v>
      </c>
      <c r="I5" s="56">
        <v>70.83</v>
      </c>
      <c r="J5" s="56">
        <v>68.8</v>
      </c>
      <c r="K5" s="82">
        <v>71</v>
      </c>
      <c r="L5" s="24">
        <f>AVERAGE(B5:J5)</f>
        <v>70.6865206007443</v>
      </c>
      <c r="M5" s="24">
        <f t="shared" si="0"/>
        <v>3.426</v>
      </c>
      <c r="N5" s="84">
        <v>67</v>
      </c>
      <c r="O5" s="85">
        <v>75</v>
      </c>
      <c r="P5" s="51">
        <f t="shared" si="1"/>
        <v>99.1193560754681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6"/>
      <c r="H6" s="23"/>
      <c r="I6" s="23"/>
      <c r="J6" s="23"/>
      <c r="K6" s="82">
        <v>71</v>
      </c>
      <c r="L6" s="24"/>
      <c r="M6" s="24">
        <f t="shared" si="0"/>
        <v>0</v>
      </c>
      <c r="N6" s="84">
        <v>67</v>
      </c>
      <c r="O6" s="85">
        <v>75</v>
      </c>
      <c r="P6" s="51">
        <f t="shared" si="1"/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6"/>
      <c r="H7" s="23"/>
      <c r="I7" s="24"/>
      <c r="J7" s="23"/>
      <c r="K7" s="82">
        <v>71</v>
      </c>
      <c r="L7" s="24"/>
      <c r="M7" s="24">
        <f t="shared" si="0"/>
        <v>0</v>
      </c>
      <c r="N7" s="84">
        <v>67</v>
      </c>
      <c r="O7" s="85">
        <v>75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89"/>
      <c r="H8" s="25"/>
      <c r="I8" s="25"/>
      <c r="J8" s="25"/>
      <c r="K8" s="82">
        <v>71</v>
      </c>
      <c r="L8" s="24"/>
      <c r="M8" s="24">
        <f t="shared" si="0"/>
        <v>0</v>
      </c>
      <c r="N8" s="84">
        <v>67</v>
      </c>
      <c r="O8" s="85">
        <v>75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6"/>
      <c r="H9" s="23"/>
      <c r="I9" s="23"/>
      <c r="J9" s="23"/>
      <c r="K9" s="82">
        <v>71</v>
      </c>
      <c r="L9" s="24"/>
      <c r="M9" s="24">
        <f t="shared" si="0"/>
        <v>0</v>
      </c>
      <c r="N9" s="84">
        <v>67</v>
      </c>
      <c r="O9" s="85">
        <v>75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6"/>
      <c r="H10" s="23"/>
      <c r="I10" s="23"/>
      <c r="J10" s="23"/>
      <c r="K10" s="82">
        <v>71</v>
      </c>
      <c r="L10" s="24"/>
      <c r="M10" s="24">
        <f t="shared" si="0"/>
        <v>0</v>
      </c>
      <c r="N10" s="84">
        <v>67</v>
      </c>
      <c r="O10" s="85">
        <v>75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6"/>
      <c r="H11" s="23"/>
      <c r="I11" s="23"/>
      <c r="J11" s="23"/>
      <c r="K11" s="82">
        <v>71</v>
      </c>
      <c r="L11" s="24"/>
      <c r="M11" s="24">
        <f t="shared" si="0"/>
        <v>0</v>
      </c>
      <c r="N11" s="84">
        <v>67</v>
      </c>
      <c r="O11" s="85">
        <v>75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6"/>
      <c r="H12" s="23"/>
      <c r="I12" s="23"/>
      <c r="J12" s="23"/>
      <c r="K12" s="82">
        <v>71</v>
      </c>
      <c r="L12" s="24"/>
      <c r="M12" s="24">
        <f t="shared" si="0"/>
        <v>0</v>
      </c>
      <c r="N12" s="84">
        <v>67</v>
      </c>
      <c r="O12" s="85">
        <v>75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6"/>
      <c r="H13" s="23"/>
      <c r="I13" s="23"/>
      <c r="J13" s="23"/>
      <c r="K13" s="82">
        <v>71</v>
      </c>
      <c r="L13" s="24"/>
      <c r="M13" s="24">
        <f t="shared" si="0"/>
        <v>0</v>
      </c>
      <c r="N13" s="84">
        <v>67</v>
      </c>
      <c r="O13" s="85">
        <v>75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6"/>
      <c r="H14" s="23"/>
      <c r="I14" s="23"/>
      <c r="J14" s="23"/>
      <c r="K14" s="82">
        <v>71</v>
      </c>
      <c r="L14" s="24"/>
      <c r="M14" s="24">
        <f t="shared" si="0"/>
        <v>0</v>
      </c>
      <c r="N14" s="84">
        <v>67</v>
      </c>
      <c r="O14" s="85">
        <v>75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6"/>
      <c r="H15" s="23"/>
      <c r="I15" s="23"/>
      <c r="J15" s="23"/>
      <c r="K15" s="82">
        <v>71</v>
      </c>
      <c r="L15" s="24"/>
      <c r="M15" s="24">
        <f t="shared" si="0"/>
        <v>0</v>
      </c>
      <c r="N15" s="84">
        <v>67</v>
      </c>
      <c r="O15" s="85">
        <v>75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6"/>
      <c r="H16" s="23"/>
      <c r="I16" s="23"/>
      <c r="J16" s="23"/>
      <c r="K16" s="82">
        <v>71</v>
      </c>
      <c r="L16" s="24"/>
      <c r="M16" s="24">
        <f t="shared" si="0"/>
        <v>0</v>
      </c>
      <c r="N16" s="84">
        <v>67</v>
      </c>
      <c r="O16" s="85">
        <v>75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6"/>
      <c r="H17" s="23"/>
      <c r="I17" s="23"/>
      <c r="J17" s="23"/>
      <c r="K17" s="82">
        <v>71</v>
      </c>
      <c r="L17" s="24"/>
      <c r="M17" s="24">
        <f t="shared" si="0"/>
        <v>0</v>
      </c>
      <c r="N17" s="84">
        <v>67</v>
      </c>
      <c r="O17" s="85">
        <v>75</v>
      </c>
      <c r="P17" s="51">
        <f t="shared" si="1"/>
        <v>0</v>
      </c>
      <c r="Q17" s="54"/>
    </row>
    <row r="18" ht="15.95" customHeight="1" spans="1:16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82">
        <v>71</v>
      </c>
      <c r="L18" s="24"/>
      <c r="M18" s="24">
        <f t="shared" si="0"/>
        <v>0</v>
      </c>
      <c r="N18" s="84">
        <v>67</v>
      </c>
      <c r="O18" s="85">
        <v>75</v>
      </c>
      <c r="P18" s="51">
        <f t="shared" si="1"/>
        <v>0</v>
      </c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82">
        <v>71</v>
      </c>
      <c r="L19" s="24"/>
      <c r="M19" s="24">
        <f t="shared" si="0"/>
        <v>0</v>
      </c>
      <c r="N19" s="84">
        <v>67</v>
      </c>
      <c r="O19" s="85">
        <v>75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82">
        <v>71</v>
      </c>
      <c r="L20" s="24"/>
      <c r="M20" s="24">
        <f t="shared" si="0"/>
        <v>0</v>
      </c>
      <c r="N20" s="84">
        <v>67</v>
      </c>
      <c r="O20" s="85">
        <v>75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R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7" width="8.62962962962963" style="11" customWidth="1"/>
    <col min="8" max="8" width="8.87962962962963" style="11" customWidth="1"/>
    <col min="9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5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108</v>
      </c>
    </row>
    <row r="2" s="86" customFormat="1" ht="15.95" customHeight="1" spans="1:18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  <c r="Q2" s="11"/>
      <c r="R2" s="11"/>
    </row>
    <row r="3" s="86" customFormat="1" ht="15.95" customHeight="1" spans="1:16">
      <c r="A3" s="19">
        <v>5</v>
      </c>
      <c r="B3" s="56">
        <v>76.2222222222222</v>
      </c>
      <c r="C3" s="56">
        <v>76.1346666666667</v>
      </c>
      <c r="D3" s="57">
        <v>75.2666666666667</v>
      </c>
      <c r="E3" s="57">
        <v>75.3</v>
      </c>
      <c r="F3" s="56">
        <v>74.65</v>
      </c>
      <c r="G3" s="56">
        <v>76.826</v>
      </c>
      <c r="H3" s="56">
        <v>75.4</v>
      </c>
      <c r="I3" s="56"/>
      <c r="J3" s="25"/>
      <c r="K3" s="82">
        <v>75</v>
      </c>
      <c r="L3" s="24">
        <f>AVERAGE(B3:J3)</f>
        <v>75.6856507936508</v>
      </c>
      <c r="M3" s="24">
        <f>MAX(B3:J3)-MIN(B3:J3)</f>
        <v>2.17599999999999</v>
      </c>
      <c r="N3" s="49">
        <v>71</v>
      </c>
      <c r="O3" s="50">
        <v>79</v>
      </c>
      <c r="P3" s="51">
        <f>L3/L3*100</f>
        <v>100</v>
      </c>
    </row>
    <row r="4" s="86" customFormat="1" ht="15.95" customHeight="1" spans="1:16">
      <c r="A4" s="19">
        <v>6</v>
      </c>
      <c r="B4" s="56">
        <v>75.9523809523809</v>
      </c>
      <c r="C4" s="56">
        <v>75.6155844155845</v>
      </c>
      <c r="D4" s="57">
        <v>76.2</v>
      </c>
      <c r="E4" s="57">
        <v>75.525</v>
      </c>
      <c r="F4" s="56">
        <v>75.0375</v>
      </c>
      <c r="G4" s="56">
        <v>76.654</v>
      </c>
      <c r="H4" s="56">
        <v>75.2</v>
      </c>
      <c r="I4" s="56">
        <v>75.63</v>
      </c>
      <c r="J4" s="56">
        <v>74.4444444444444</v>
      </c>
      <c r="K4" s="82">
        <v>75</v>
      </c>
      <c r="L4" s="24">
        <f>AVERAGE(B4:J4)</f>
        <v>75.58432331249</v>
      </c>
      <c r="M4" s="24">
        <f t="shared" ref="M4:M20" si="0">MAX(B4:J4)-MIN(B4:J4)</f>
        <v>2.2095555555556</v>
      </c>
      <c r="N4" s="49">
        <v>71</v>
      </c>
      <c r="O4" s="50">
        <v>79</v>
      </c>
      <c r="P4" s="51">
        <f>L4/L$3*100</f>
        <v>99.8661206185079</v>
      </c>
    </row>
    <row r="5" s="86" customFormat="1" ht="15.95" customHeight="1" spans="1:16">
      <c r="A5" s="19">
        <v>7</v>
      </c>
      <c r="B5" s="56">
        <v>75.7727272727273</v>
      </c>
      <c r="C5" s="56">
        <v>76.0876404494382</v>
      </c>
      <c r="D5" s="57">
        <v>75.6818181818182</v>
      </c>
      <c r="E5" s="57">
        <v>75.645</v>
      </c>
      <c r="F5" s="56">
        <v>75.2541666666667</v>
      </c>
      <c r="G5" s="56">
        <v>76.343</v>
      </c>
      <c r="H5" s="56">
        <v>75.2</v>
      </c>
      <c r="I5" s="56">
        <v>75.7</v>
      </c>
      <c r="J5" s="56">
        <v>74.6666666666667</v>
      </c>
      <c r="K5" s="82">
        <v>75</v>
      </c>
      <c r="L5" s="24">
        <f>AVERAGE(B5:J5)</f>
        <v>75.5945576930353</v>
      </c>
      <c r="M5" s="24">
        <f t="shared" si="0"/>
        <v>1.6763333333333</v>
      </c>
      <c r="N5" s="49">
        <v>71</v>
      </c>
      <c r="O5" s="50">
        <v>79</v>
      </c>
      <c r="P5" s="51">
        <f>L5/L$3*100</f>
        <v>99.8796428389525</v>
      </c>
    </row>
    <row r="6" s="86" customFormat="1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82">
        <v>75</v>
      </c>
      <c r="L6" s="24"/>
      <c r="M6" s="24">
        <f t="shared" si="0"/>
        <v>0</v>
      </c>
      <c r="N6" s="49">
        <v>71</v>
      </c>
      <c r="O6" s="50">
        <v>79</v>
      </c>
      <c r="P6" s="51">
        <f t="shared" ref="P6:P20" si="1">L6/L$3*100</f>
        <v>0</v>
      </c>
    </row>
    <row r="7" s="86" customFormat="1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82">
        <v>75</v>
      </c>
      <c r="L7" s="24"/>
      <c r="M7" s="24">
        <f t="shared" si="0"/>
        <v>0</v>
      </c>
      <c r="N7" s="49">
        <v>71</v>
      </c>
      <c r="O7" s="50">
        <v>79</v>
      </c>
      <c r="P7" s="51">
        <f t="shared" si="1"/>
        <v>0</v>
      </c>
    </row>
    <row r="8" s="86" customFormat="1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82">
        <v>75</v>
      </c>
      <c r="L8" s="24"/>
      <c r="M8" s="24">
        <f t="shared" si="0"/>
        <v>0</v>
      </c>
      <c r="N8" s="49">
        <v>71</v>
      </c>
      <c r="O8" s="50">
        <v>79</v>
      </c>
      <c r="P8" s="51">
        <f t="shared" si="1"/>
        <v>0</v>
      </c>
    </row>
    <row r="9" s="86" customFormat="1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82">
        <v>75</v>
      </c>
      <c r="L9" s="24"/>
      <c r="M9" s="24">
        <f t="shared" si="0"/>
        <v>0</v>
      </c>
      <c r="N9" s="49">
        <v>71</v>
      </c>
      <c r="O9" s="50">
        <v>79</v>
      </c>
      <c r="P9" s="51">
        <f t="shared" si="1"/>
        <v>0</v>
      </c>
    </row>
    <row r="10" s="86" customFormat="1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82">
        <v>75</v>
      </c>
      <c r="L10" s="24"/>
      <c r="M10" s="24">
        <f t="shared" si="0"/>
        <v>0</v>
      </c>
      <c r="N10" s="49">
        <v>71</v>
      </c>
      <c r="O10" s="50">
        <v>79</v>
      </c>
      <c r="P10" s="51">
        <f t="shared" si="1"/>
        <v>0</v>
      </c>
    </row>
    <row r="11" s="86" customFormat="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82">
        <v>75</v>
      </c>
      <c r="L11" s="24"/>
      <c r="M11" s="24">
        <f t="shared" si="0"/>
        <v>0</v>
      </c>
      <c r="N11" s="49">
        <v>71</v>
      </c>
      <c r="O11" s="50">
        <v>79</v>
      </c>
      <c r="P11" s="51">
        <f t="shared" si="1"/>
        <v>0</v>
      </c>
    </row>
    <row r="12" s="86" customFormat="1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82">
        <v>75</v>
      </c>
      <c r="L12" s="24"/>
      <c r="M12" s="24">
        <f t="shared" si="0"/>
        <v>0</v>
      </c>
      <c r="N12" s="49">
        <v>71</v>
      </c>
      <c r="O12" s="50">
        <v>79</v>
      </c>
      <c r="P12" s="51">
        <f t="shared" si="1"/>
        <v>0</v>
      </c>
    </row>
    <row r="13" s="86" customFormat="1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82">
        <v>75</v>
      </c>
      <c r="L13" s="24"/>
      <c r="M13" s="24">
        <f t="shared" si="0"/>
        <v>0</v>
      </c>
      <c r="N13" s="49">
        <v>71</v>
      </c>
      <c r="O13" s="50">
        <v>79</v>
      </c>
      <c r="P13" s="51">
        <f t="shared" si="1"/>
        <v>0</v>
      </c>
    </row>
    <row r="14" s="86" customFormat="1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82">
        <v>75</v>
      </c>
      <c r="L14" s="24"/>
      <c r="M14" s="24">
        <f t="shared" si="0"/>
        <v>0</v>
      </c>
      <c r="N14" s="49">
        <v>71</v>
      </c>
      <c r="O14" s="50">
        <v>79</v>
      </c>
      <c r="P14" s="51">
        <f t="shared" si="1"/>
        <v>0</v>
      </c>
    </row>
    <row r="15" s="86" customFormat="1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82">
        <v>75</v>
      </c>
      <c r="L15" s="24"/>
      <c r="M15" s="24">
        <f t="shared" si="0"/>
        <v>0</v>
      </c>
      <c r="N15" s="49">
        <v>71</v>
      </c>
      <c r="O15" s="50">
        <v>79</v>
      </c>
      <c r="P15" s="51">
        <f t="shared" si="1"/>
        <v>0</v>
      </c>
      <c r="Q15" s="87"/>
    </row>
    <row r="16" s="86" customFormat="1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82">
        <v>75</v>
      </c>
      <c r="L16" s="24"/>
      <c r="M16" s="24">
        <f t="shared" si="0"/>
        <v>0</v>
      </c>
      <c r="N16" s="49">
        <v>71</v>
      </c>
      <c r="O16" s="50">
        <v>79</v>
      </c>
      <c r="P16" s="51">
        <f t="shared" si="1"/>
        <v>0</v>
      </c>
      <c r="Q16" s="87"/>
    </row>
    <row r="17" s="86" customFormat="1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82">
        <v>75</v>
      </c>
      <c r="L17" s="24"/>
      <c r="M17" s="24">
        <f t="shared" si="0"/>
        <v>0</v>
      </c>
      <c r="N17" s="49">
        <v>71</v>
      </c>
      <c r="O17" s="50">
        <v>79</v>
      </c>
      <c r="P17" s="51">
        <f t="shared" si="1"/>
        <v>0</v>
      </c>
      <c r="Q17" s="87"/>
    </row>
    <row r="18" s="86" customFormat="1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82">
        <v>75</v>
      </c>
      <c r="L18" s="24"/>
      <c r="M18" s="24">
        <f t="shared" si="0"/>
        <v>0</v>
      </c>
      <c r="N18" s="49">
        <v>71</v>
      </c>
      <c r="O18" s="50">
        <v>79</v>
      </c>
      <c r="P18" s="51">
        <f t="shared" si="1"/>
        <v>0</v>
      </c>
      <c r="Q18" s="87"/>
    </row>
    <row r="19" s="86" customFormat="1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82">
        <v>75</v>
      </c>
      <c r="L19" s="24"/>
      <c r="M19" s="24">
        <f t="shared" si="0"/>
        <v>0</v>
      </c>
      <c r="N19" s="49">
        <v>71</v>
      </c>
      <c r="O19" s="50">
        <v>79</v>
      </c>
      <c r="P19" s="51">
        <f t="shared" si="1"/>
        <v>0</v>
      </c>
    </row>
    <row r="20" s="86" customFormat="1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82">
        <v>75</v>
      </c>
      <c r="L20" s="24"/>
      <c r="M20" s="24">
        <f t="shared" si="0"/>
        <v>0</v>
      </c>
      <c r="N20" s="49">
        <v>71</v>
      </c>
      <c r="O20" s="50">
        <v>79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0"/>
  <sheetViews>
    <sheetView zoomScale="80" zoomScaleNormal="80" zoomScaleSheetLayoutView="70" workbookViewId="0">
      <selection activeCell="P6" sqref="P6"/>
    </sheetView>
  </sheetViews>
  <sheetFormatPr defaultColWidth="9" defaultRowHeight="13.2"/>
  <cols>
    <col min="1" max="1" width="3.75" style="11" customWidth="1"/>
    <col min="2" max="2" width="10.1296296296296" style="11" customWidth="1"/>
    <col min="3" max="3" width="10.5" style="11" customWidth="1"/>
    <col min="4" max="4" width="9.87962962962963" style="11" customWidth="1"/>
    <col min="5" max="5" width="10.5" style="11" customWidth="1"/>
    <col min="6" max="6" width="9.62962962962963" style="11" customWidth="1"/>
    <col min="7" max="7" width="10.25" style="11" customWidth="1"/>
    <col min="8" max="8" width="9.5" style="11" customWidth="1"/>
    <col min="9" max="9" width="9.75" style="11" customWidth="1"/>
    <col min="10" max="10" width="10.3796296296296" style="11" customWidth="1"/>
    <col min="11" max="11" width="6.87962962962963" style="11" customWidth="1"/>
    <col min="12" max="12" width="9.75" style="11" customWidth="1"/>
    <col min="13" max="13" width="6.7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7" t="s">
        <v>6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143.888888888889</v>
      </c>
      <c r="C3" s="56">
        <v>145.1</v>
      </c>
      <c r="D3" s="57">
        <v>144.975</v>
      </c>
      <c r="E3" s="57">
        <v>145.19</v>
      </c>
      <c r="F3" s="56">
        <v>144.411666666667</v>
      </c>
      <c r="G3" s="56">
        <v>145.025</v>
      </c>
      <c r="H3" s="56">
        <v>144.5</v>
      </c>
      <c r="I3" s="56"/>
      <c r="J3" s="56"/>
      <c r="K3" s="43">
        <v>145</v>
      </c>
      <c r="L3" s="24">
        <f>AVERAGE(B3:J3)</f>
        <v>144.727222222222</v>
      </c>
      <c r="M3" s="24">
        <f t="shared" ref="M3:M20" si="0">MAX(B3:J3)-MIN(B3:J3)</f>
        <v>1.301111111111</v>
      </c>
      <c r="N3" s="49">
        <v>143</v>
      </c>
      <c r="O3" s="50">
        <v>147</v>
      </c>
      <c r="P3" s="51">
        <f>L3/L3*100</f>
        <v>100</v>
      </c>
    </row>
    <row r="4" ht="15.95" customHeight="1" spans="1:16">
      <c r="A4" s="19">
        <v>6</v>
      </c>
      <c r="B4" s="56">
        <v>144.014285714286</v>
      </c>
      <c r="C4" s="56">
        <v>145.380434782609</v>
      </c>
      <c r="D4" s="57">
        <v>144.83125</v>
      </c>
      <c r="E4" s="57">
        <v>144.879</v>
      </c>
      <c r="F4" s="56">
        <v>144.761666666667</v>
      </c>
      <c r="G4" s="56">
        <v>144.87</v>
      </c>
      <c r="H4" s="56">
        <v>144.7</v>
      </c>
      <c r="I4" s="56">
        <v>144.43</v>
      </c>
      <c r="J4" s="56">
        <v>143.842105263158</v>
      </c>
      <c r="K4" s="43">
        <v>145</v>
      </c>
      <c r="L4" s="24">
        <f>AVERAGE(B4:J4)</f>
        <v>144.63430471408</v>
      </c>
      <c r="M4" s="24">
        <f t="shared" si="0"/>
        <v>1.538329519451</v>
      </c>
      <c r="N4" s="49">
        <v>143</v>
      </c>
      <c r="O4" s="50">
        <v>147</v>
      </c>
      <c r="P4" s="51">
        <f>L4/L$3*100</f>
        <v>99.9357981817687</v>
      </c>
    </row>
    <row r="5" ht="15.95" customHeight="1" spans="1:16">
      <c r="A5" s="19">
        <v>7</v>
      </c>
      <c r="B5" s="56">
        <v>143.809090909091</v>
      </c>
      <c r="C5" s="56">
        <v>145.233333333333</v>
      </c>
      <c r="D5" s="57">
        <v>144.531578947368</v>
      </c>
      <c r="E5" s="57">
        <v>144.737</v>
      </c>
      <c r="F5" s="56">
        <v>144.312173913043</v>
      </c>
      <c r="G5" s="56">
        <v>144.559</v>
      </c>
      <c r="H5" s="56">
        <v>144.7</v>
      </c>
      <c r="I5" s="56">
        <v>144.86</v>
      </c>
      <c r="J5" s="56">
        <v>143.8</v>
      </c>
      <c r="K5" s="43">
        <v>145</v>
      </c>
      <c r="L5" s="24">
        <f>AVERAGE(B5:J5)</f>
        <v>144.504686344759</v>
      </c>
      <c r="M5" s="24">
        <f t="shared" si="0"/>
        <v>1.433333333333</v>
      </c>
      <c r="N5" s="49">
        <v>143</v>
      </c>
      <c r="O5" s="50">
        <v>147</v>
      </c>
      <c r="P5" s="51">
        <f>L5/L$3*100</f>
        <v>99.8462377194519</v>
      </c>
    </row>
    <row r="6" ht="15.95" customHeight="1" spans="1:16">
      <c r="A6" s="19">
        <v>8</v>
      </c>
      <c r="B6" s="23"/>
      <c r="C6" s="23"/>
      <c r="D6" s="24"/>
      <c r="E6" s="23"/>
      <c r="F6" s="23"/>
      <c r="G6" s="23"/>
      <c r="H6" s="23"/>
      <c r="I6" s="23"/>
      <c r="J6" s="23"/>
      <c r="K6" s="43">
        <v>145</v>
      </c>
      <c r="L6" s="24"/>
      <c r="M6" s="24">
        <f t="shared" si="0"/>
        <v>0</v>
      </c>
      <c r="N6" s="49">
        <v>143</v>
      </c>
      <c r="O6" s="50">
        <v>147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3"/>
      <c r="F7" s="23"/>
      <c r="G7" s="23"/>
      <c r="H7" s="23"/>
      <c r="I7" s="23"/>
      <c r="J7" s="23"/>
      <c r="K7" s="43">
        <v>145</v>
      </c>
      <c r="L7" s="24"/>
      <c r="M7" s="24">
        <f t="shared" si="0"/>
        <v>0</v>
      </c>
      <c r="N7" s="49">
        <v>143</v>
      </c>
      <c r="O7" s="50">
        <v>147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3">
        <v>145</v>
      </c>
      <c r="L8" s="24"/>
      <c r="M8" s="24">
        <f t="shared" si="0"/>
        <v>0</v>
      </c>
      <c r="N8" s="49">
        <v>143</v>
      </c>
      <c r="O8" s="50">
        <v>147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3"/>
      <c r="F9" s="23"/>
      <c r="G9" s="23"/>
      <c r="H9" s="23"/>
      <c r="I9" s="23"/>
      <c r="J9" s="23"/>
      <c r="K9" s="43">
        <v>145</v>
      </c>
      <c r="L9" s="24"/>
      <c r="M9" s="24">
        <f t="shared" si="0"/>
        <v>0</v>
      </c>
      <c r="N9" s="49">
        <v>143</v>
      </c>
      <c r="O9" s="50">
        <v>147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3"/>
      <c r="F10" s="23"/>
      <c r="G10" s="23"/>
      <c r="H10" s="23"/>
      <c r="I10" s="23"/>
      <c r="J10" s="23"/>
      <c r="K10" s="43">
        <v>145</v>
      </c>
      <c r="L10" s="24"/>
      <c r="M10" s="24">
        <f t="shared" si="0"/>
        <v>0</v>
      </c>
      <c r="N10" s="49">
        <v>143</v>
      </c>
      <c r="O10" s="50">
        <v>147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3"/>
      <c r="F11" s="23"/>
      <c r="G11" s="23"/>
      <c r="H11" s="23"/>
      <c r="I11" s="23"/>
      <c r="J11" s="23"/>
      <c r="K11" s="43">
        <v>145</v>
      </c>
      <c r="L11" s="24"/>
      <c r="M11" s="24">
        <f t="shared" si="0"/>
        <v>0</v>
      </c>
      <c r="N11" s="49">
        <v>143</v>
      </c>
      <c r="O11" s="50">
        <v>147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3"/>
      <c r="F12" s="23"/>
      <c r="G12" s="23"/>
      <c r="H12" s="23"/>
      <c r="I12" s="23"/>
      <c r="J12" s="23"/>
      <c r="K12" s="43">
        <v>145</v>
      </c>
      <c r="L12" s="24"/>
      <c r="M12" s="24">
        <f t="shared" si="0"/>
        <v>0</v>
      </c>
      <c r="N12" s="49">
        <v>143</v>
      </c>
      <c r="O12" s="50">
        <v>147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3"/>
      <c r="F13" s="23"/>
      <c r="G13" s="23"/>
      <c r="H13" s="23"/>
      <c r="I13" s="23"/>
      <c r="J13" s="23"/>
      <c r="K13" s="43">
        <v>145</v>
      </c>
      <c r="L13" s="24"/>
      <c r="M13" s="24">
        <f t="shared" si="0"/>
        <v>0</v>
      </c>
      <c r="N13" s="49">
        <v>143</v>
      </c>
      <c r="O13" s="50">
        <v>147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3"/>
      <c r="F14" s="23"/>
      <c r="G14" s="23"/>
      <c r="H14" s="23"/>
      <c r="I14" s="23"/>
      <c r="J14" s="23"/>
      <c r="K14" s="43">
        <v>145</v>
      </c>
      <c r="L14" s="24"/>
      <c r="M14" s="24">
        <f t="shared" si="0"/>
        <v>0</v>
      </c>
      <c r="N14" s="49">
        <v>143</v>
      </c>
      <c r="O14" s="50">
        <v>147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3"/>
      <c r="F15" s="23"/>
      <c r="G15" s="23"/>
      <c r="H15" s="23"/>
      <c r="I15" s="23"/>
      <c r="J15" s="23"/>
      <c r="K15" s="43">
        <v>145</v>
      </c>
      <c r="L15" s="24"/>
      <c r="M15" s="24">
        <f t="shared" si="0"/>
        <v>0</v>
      </c>
      <c r="N15" s="49">
        <v>143</v>
      </c>
      <c r="O15" s="50">
        <v>147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3"/>
      <c r="F16" s="23"/>
      <c r="G16" s="23"/>
      <c r="H16" s="23"/>
      <c r="I16" s="23"/>
      <c r="J16" s="23"/>
      <c r="K16" s="43">
        <v>145</v>
      </c>
      <c r="L16" s="24"/>
      <c r="M16" s="24">
        <f t="shared" si="0"/>
        <v>0</v>
      </c>
      <c r="N16" s="49">
        <v>143</v>
      </c>
      <c r="O16" s="50">
        <v>147</v>
      </c>
      <c r="P16" s="51">
        <f t="shared" si="1"/>
        <v>0</v>
      </c>
      <c r="Q16" s="54"/>
    </row>
    <row r="17" ht="15.95" customHeight="1" spans="1:17">
      <c r="A17" s="19">
        <v>7</v>
      </c>
      <c r="B17" s="26"/>
      <c r="C17" s="26"/>
      <c r="D17" s="26"/>
      <c r="E17" s="26"/>
      <c r="F17" s="26"/>
      <c r="G17" s="26"/>
      <c r="H17" s="26"/>
      <c r="I17" s="26"/>
      <c r="J17" s="26"/>
      <c r="K17" s="43">
        <v>145</v>
      </c>
      <c r="L17" s="24"/>
      <c r="M17" s="24">
        <f t="shared" si="0"/>
        <v>0</v>
      </c>
      <c r="N17" s="49">
        <v>143</v>
      </c>
      <c r="O17" s="50">
        <v>147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145</v>
      </c>
      <c r="L18" s="24"/>
      <c r="M18" s="24">
        <f t="shared" si="0"/>
        <v>0</v>
      </c>
      <c r="N18" s="49">
        <v>143</v>
      </c>
      <c r="O18" s="50">
        <v>147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145</v>
      </c>
      <c r="L19" s="24"/>
      <c r="M19" s="24">
        <f t="shared" si="0"/>
        <v>0</v>
      </c>
      <c r="N19" s="49">
        <v>143</v>
      </c>
      <c r="O19" s="50">
        <v>147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145</v>
      </c>
      <c r="L20" s="24"/>
      <c r="M20" s="24">
        <f t="shared" si="0"/>
        <v>0</v>
      </c>
      <c r="N20" s="49">
        <v>143</v>
      </c>
      <c r="O20" s="50">
        <v>147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9.75" style="11" customWidth="1"/>
    <col min="3" max="3" width="10.5" style="11" customWidth="1"/>
    <col min="4" max="4" width="10.3796296296296" style="11" customWidth="1"/>
    <col min="5" max="5" width="9.62962962962963" style="11" customWidth="1"/>
    <col min="6" max="6" width="10.25" style="11" customWidth="1"/>
    <col min="7" max="7" width="9.75" style="11" customWidth="1"/>
    <col min="8" max="9" width="10.6296296296296" style="11" customWidth="1"/>
    <col min="10" max="10" width="9.62962962962963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47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84" t="s">
        <v>80</v>
      </c>
      <c r="O2" s="85" t="s">
        <v>81</v>
      </c>
      <c r="P2" s="48" t="s">
        <v>82</v>
      </c>
    </row>
    <row r="3" ht="15.95" customHeight="1" spans="1:16">
      <c r="A3" s="19">
        <v>5</v>
      </c>
      <c r="B3" s="56">
        <v>91.3333333333333</v>
      </c>
      <c r="C3" s="56">
        <v>92.222972972973</v>
      </c>
      <c r="D3" s="57">
        <v>91.0769230769231</v>
      </c>
      <c r="E3" s="57">
        <v>89.928</v>
      </c>
      <c r="F3" s="56">
        <v>91.75</v>
      </c>
      <c r="G3" s="56">
        <v>92.2</v>
      </c>
      <c r="H3" s="56">
        <v>95</v>
      </c>
      <c r="I3" s="56"/>
      <c r="J3" s="25"/>
      <c r="K3" s="28">
        <v>93</v>
      </c>
      <c r="L3" s="24">
        <f>AVERAGE(B3:J3)</f>
        <v>91.9301756261756</v>
      </c>
      <c r="M3" s="24">
        <f t="shared" ref="M3:M20" si="0">MAX(B3:J3)-MIN(B3:J3)</f>
        <v>5.072</v>
      </c>
      <c r="N3" s="84">
        <v>88</v>
      </c>
      <c r="O3" s="85">
        <v>98</v>
      </c>
      <c r="P3" s="51">
        <f>L3/L3*100</f>
        <v>100</v>
      </c>
    </row>
    <row r="4" ht="15.95" customHeight="1" spans="1:16">
      <c r="A4" s="19">
        <v>6</v>
      </c>
      <c r="B4" s="56">
        <v>92.4285714285714</v>
      </c>
      <c r="C4" s="56">
        <v>93.5060975609756</v>
      </c>
      <c r="D4" s="57">
        <v>91.4117647058823</v>
      </c>
      <c r="E4" s="57">
        <v>91.05</v>
      </c>
      <c r="F4" s="56">
        <v>91.0083333333333</v>
      </c>
      <c r="G4" s="56">
        <v>91.704</v>
      </c>
      <c r="H4" s="56">
        <v>94.5</v>
      </c>
      <c r="I4" s="56">
        <v>94.03</v>
      </c>
      <c r="J4" s="56">
        <v>92.6842105263158</v>
      </c>
      <c r="K4" s="28">
        <v>93</v>
      </c>
      <c r="L4" s="24">
        <f>AVERAGE(B4:J4)</f>
        <v>92.4803308394532</v>
      </c>
      <c r="M4" s="24">
        <f t="shared" si="0"/>
        <v>3.4916666666667</v>
      </c>
      <c r="N4" s="84">
        <v>88</v>
      </c>
      <c r="O4" s="85">
        <v>98</v>
      </c>
      <c r="P4" s="51">
        <f>L4/L$3*100</f>
        <v>100.598448996241</v>
      </c>
    </row>
    <row r="5" ht="15.95" customHeight="1" spans="1:16">
      <c r="A5" s="19">
        <v>7</v>
      </c>
      <c r="B5" s="56">
        <v>91.2727272727273</v>
      </c>
      <c r="C5" s="56">
        <v>93.7670212765957</v>
      </c>
      <c r="D5" s="57">
        <v>91.85</v>
      </c>
      <c r="E5" s="57">
        <v>89.355</v>
      </c>
      <c r="F5" s="56">
        <v>90.7416666666667</v>
      </c>
      <c r="G5" s="56">
        <v>91.356</v>
      </c>
      <c r="H5" s="56">
        <v>94.5</v>
      </c>
      <c r="I5" s="56">
        <v>94.09</v>
      </c>
      <c r="J5" s="56">
        <v>93.4666666666667</v>
      </c>
      <c r="K5" s="28">
        <v>93</v>
      </c>
      <c r="L5" s="24">
        <f>AVERAGE(B5:J5)</f>
        <v>92.2665646536285</v>
      </c>
      <c r="M5" s="63">
        <f t="shared" si="0"/>
        <v>5.145</v>
      </c>
      <c r="N5" s="84">
        <v>88</v>
      </c>
      <c r="O5" s="85">
        <v>98</v>
      </c>
      <c r="P5" s="51">
        <f>L5/L$3*100</f>
        <v>100.365917964544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8">
        <v>93</v>
      </c>
      <c r="L6" s="24"/>
      <c r="M6" s="63">
        <f t="shared" si="0"/>
        <v>0</v>
      </c>
      <c r="N6" s="84">
        <v>88</v>
      </c>
      <c r="O6" s="85">
        <v>98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28">
        <v>93</v>
      </c>
      <c r="L7" s="24"/>
      <c r="M7" s="63">
        <f t="shared" si="0"/>
        <v>0</v>
      </c>
      <c r="N7" s="84">
        <v>88</v>
      </c>
      <c r="O7" s="85">
        <v>98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28">
        <v>93</v>
      </c>
      <c r="L8" s="24"/>
      <c r="M8" s="63">
        <f t="shared" si="0"/>
        <v>0</v>
      </c>
      <c r="N8" s="84">
        <v>88</v>
      </c>
      <c r="O8" s="85">
        <v>98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28">
        <v>93</v>
      </c>
      <c r="L9" s="24"/>
      <c r="M9" s="63">
        <f t="shared" si="0"/>
        <v>0</v>
      </c>
      <c r="N9" s="84">
        <v>88</v>
      </c>
      <c r="O9" s="85">
        <v>98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28">
        <v>93</v>
      </c>
      <c r="L10" s="24"/>
      <c r="M10" s="63">
        <f t="shared" si="0"/>
        <v>0</v>
      </c>
      <c r="N10" s="84">
        <v>88</v>
      </c>
      <c r="O10" s="85">
        <v>98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28">
        <v>93</v>
      </c>
      <c r="L11" s="24"/>
      <c r="M11" s="63">
        <f t="shared" si="0"/>
        <v>0</v>
      </c>
      <c r="N11" s="84">
        <v>88</v>
      </c>
      <c r="O11" s="85">
        <v>98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28">
        <v>93</v>
      </c>
      <c r="L12" s="24"/>
      <c r="M12" s="63">
        <f t="shared" si="0"/>
        <v>0</v>
      </c>
      <c r="N12" s="84">
        <v>88</v>
      </c>
      <c r="O12" s="85">
        <v>98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28">
        <v>93</v>
      </c>
      <c r="L13" s="24"/>
      <c r="M13" s="63">
        <f t="shared" si="0"/>
        <v>0</v>
      </c>
      <c r="N13" s="84">
        <v>88</v>
      </c>
      <c r="O13" s="85">
        <v>98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28">
        <v>93</v>
      </c>
      <c r="L14" s="24"/>
      <c r="M14" s="63">
        <f t="shared" si="0"/>
        <v>0</v>
      </c>
      <c r="N14" s="84">
        <v>88</v>
      </c>
      <c r="O14" s="85">
        <v>98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28">
        <v>93</v>
      </c>
      <c r="L15" s="24"/>
      <c r="M15" s="63">
        <f t="shared" si="0"/>
        <v>0</v>
      </c>
      <c r="N15" s="84">
        <v>88</v>
      </c>
      <c r="O15" s="85">
        <v>98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28">
        <v>93</v>
      </c>
      <c r="L16" s="24"/>
      <c r="M16" s="63">
        <f t="shared" si="0"/>
        <v>0</v>
      </c>
      <c r="N16" s="84">
        <v>88</v>
      </c>
      <c r="O16" s="85">
        <v>98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28">
        <v>93</v>
      </c>
      <c r="L17" s="24"/>
      <c r="M17" s="63">
        <f t="shared" si="0"/>
        <v>0</v>
      </c>
      <c r="N17" s="84">
        <v>88</v>
      </c>
      <c r="O17" s="85">
        <v>98</v>
      </c>
      <c r="P17" s="51">
        <f t="shared" si="1"/>
        <v>0</v>
      </c>
      <c r="Q17" s="54"/>
    </row>
    <row r="18" ht="15.95" customHeight="1" spans="1:16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8">
        <v>93</v>
      </c>
      <c r="L18" s="24"/>
      <c r="M18" s="63">
        <f t="shared" si="0"/>
        <v>0</v>
      </c>
      <c r="N18" s="84">
        <v>88</v>
      </c>
      <c r="O18" s="85">
        <v>98</v>
      </c>
      <c r="P18" s="51">
        <f t="shared" si="1"/>
        <v>0</v>
      </c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8">
        <v>93</v>
      </c>
      <c r="L19" s="24"/>
      <c r="M19" s="63">
        <f t="shared" si="0"/>
        <v>0</v>
      </c>
      <c r="N19" s="84">
        <v>88</v>
      </c>
      <c r="O19" s="85">
        <v>98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8">
        <v>93</v>
      </c>
      <c r="L20" s="24"/>
      <c r="M20" s="63">
        <f t="shared" si="0"/>
        <v>0</v>
      </c>
      <c r="N20" s="84">
        <v>88</v>
      </c>
      <c r="O20" s="85">
        <v>98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Q20"/>
  <sheetViews>
    <sheetView zoomScale="80" zoomScaleNormal="80" zoomScaleSheetLayoutView="70" workbookViewId="0">
      <selection activeCell="P6" sqref="P6"/>
    </sheetView>
  </sheetViews>
  <sheetFormatPr defaultColWidth="9" defaultRowHeight="13.2"/>
  <cols>
    <col min="1" max="1" width="3.75" style="11" customWidth="1"/>
    <col min="2" max="2" width="9.75" style="11" customWidth="1"/>
    <col min="3" max="4" width="10.5" style="11" customWidth="1"/>
    <col min="5" max="5" width="10.75" style="11" customWidth="1"/>
    <col min="6" max="6" width="10.25" style="11" customWidth="1"/>
    <col min="7" max="7" width="10.3796296296296" style="11" customWidth="1"/>
    <col min="8" max="8" width="10.6296296296296" style="11" customWidth="1"/>
    <col min="9" max="9" width="10.75" style="11" customWidth="1"/>
    <col min="10" max="10" width="10.3796296296296" style="11" customWidth="1"/>
    <col min="11" max="11" width="6.87962962962963" style="11" customWidth="1"/>
    <col min="12" max="12" width="9.75" style="11" customWidth="1"/>
    <col min="13" max="13" width="7.62962962962963" style="11" customWidth="1"/>
    <col min="14" max="15" width="2.62962962962963" style="11" customWidth="1"/>
    <col min="16" max="16384" width="9" style="11"/>
  </cols>
  <sheetData>
    <row r="1" ht="20.1" customHeight="1" spans="1:16">
      <c r="A1" s="83"/>
      <c r="B1" s="83"/>
      <c r="C1" s="83"/>
      <c r="D1" s="83"/>
      <c r="E1" s="83"/>
      <c r="F1" s="13" t="s">
        <v>48</v>
      </c>
      <c r="G1" s="83"/>
      <c r="H1" s="83"/>
      <c r="I1" s="83"/>
      <c r="J1" s="83"/>
      <c r="K1" s="83"/>
      <c r="L1" s="83"/>
      <c r="M1" s="83"/>
      <c r="N1" s="83"/>
      <c r="O1" s="83"/>
      <c r="P1" s="83"/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84" t="s">
        <v>80</v>
      </c>
      <c r="O2" s="85" t="s">
        <v>81</v>
      </c>
      <c r="P2" s="48" t="s">
        <v>82</v>
      </c>
    </row>
    <row r="3" ht="15.95" customHeight="1" spans="1:16">
      <c r="A3" s="19">
        <v>5</v>
      </c>
      <c r="B3" s="56">
        <v>275.888888888889</v>
      </c>
      <c r="C3" s="56">
        <v>281.632558139535</v>
      </c>
      <c r="D3" s="57">
        <v>278.833333333333</v>
      </c>
      <c r="E3" s="57">
        <v>275.317</v>
      </c>
      <c r="F3" s="56">
        <v>277.42</v>
      </c>
      <c r="G3" s="56">
        <v>279.2</v>
      </c>
      <c r="H3" s="56">
        <v>279.8</v>
      </c>
      <c r="I3" s="56"/>
      <c r="J3" s="25"/>
      <c r="K3" s="82">
        <v>278</v>
      </c>
      <c r="L3" s="24">
        <f>AVERAGE(B3:J3)</f>
        <v>278.298825765965</v>
      </c>
      <c r="M3" s="24">
        <f>MAX(B3:J3)-MIN(B3:J3)</f>
        <v>6.31555813953497</v>
      </c>
      <c r="N3" s="84">
        <v>264</v>
      </c>
      <c r="O3" s="85">
        <v>292</v>
      </c>
      <c r="P3" s="51">
        <f>L3/L3*100</f>
        <v>100</v>
      </c>
    </row>
    <row r="4" ht="15.95" customHeight="1" spans="1:16">
      <c r="A4" s="19">
        <v>6</v>
      </c>
      <c r="B4" s="56">
        <v>275.904761904762</v>
      </c>
      <c r="C4" s="56">
        <v>281.209459459459</v>
      </c>
      <c r="D4" s="57">
        <v>277.8125</v>
      </c>
      <c r="E4" s="57">
        <v>275.386</v>
      </c>
      <c r="F4" s="56">
        <v>278.166666666667</v>
      </c>
      <c r="G4" s="56">
        <v>278.578</v>
      </c>
      <c r="H4" s="56">
        <v>279.1</v>
      </c>
      <c r="I4" s="56">
        <v>281.03</v>
      </c>
      <c r="J4" s="56">
        <v>274.684210526316</v>
      </c>
      <c r="K4" s="82">
        <v>278</v>
      </c>
      <c r="L4" s="24">
        <f>AVERAGE(B4:J4)</f>
        <v>277.985733173023</v>
      </c>
      <c r="M4" s="24">
        <f t="shared" ref="M4:M20" si="0">MAX(B4:J4)-MIN(B4:J4)</f>
        <v>6.52524893314302</v>
      </c>
      <c r="N4" s="84">
        <v>264</v>
      </c>
      <c r="O4" s="85">
        <v>292</v>
      </c>
      <c r="P4" s="51">
        <f>L4/L$3*100</f>
        <v>99.8874976952989</v>
      </c>
    </row>
    <row r="5" ht="15.95" customHeight="1" spans="1:16">
      <c r="A5" s="19">
        <v>7</v>
      </c>
      <c r="B5" s="56">
        <v>277.454545454545</v>
      </c>
      <c r="C5" s="56">
        <v>281.735632183908</v>
      </c>
      <c r="D5" s="57">
        <v>280.047619047619</v>
      </c>
      <c r="E5" s="57">
        <v>274.694</v>
      </c>
      <c r="F5" s="56">
        <v>277.325</v>
      </c>
      <c r="G5" s="56">
        <v>277.144</v>
      </c>
      <c r="H5" s="56">
        <v>279.1</v>
      </c>
      <c r="I5" s="56">
        <v>280.8</v>
      </c>
      <c r="J5" s="56">
        <v>274.933333333333</v>
      </c>
      <c r="K5" s="82">
        <v>278</v>
      </c>
      <c r="L5" s="24">
        <f>AVERAGE(B5:J5)</f>
        <v>278.137125557712</v>
      </c>
      <c r="M5" s="24">
        <f t="shared" si="0"/>
        <v>7.04163218390801</v>
      </c>
      <c r="N5" s="84">
        <v>264</v>
      </c>
      <c r="O5" s="85">
        <v>292</v>
      </c>
      <c r="P5" s="51">
        <f>L5/L$3*100</f>
        <v>99.941896913216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82">
        <v>278</v>
      </c>
      <c r="L6" s="24"/>
      <c r="M6" s="24">
        <f t="shared" si="0"/>
        <v>0</v>
      </c>
      <c r="N6" s="84">
        <v>264</v>
      </c>
      <c r="O6" s="85">
        <v>292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82">
        <v>278</v>
      </c>
      <c r="L7" s="24"/>
      <c r="M7" s="24">
        <f t="shared" si="0"/>
        <v>0</v>
      </c>
      <c r="N7" s="84">
        <v>264</v>
      </c>
      <c r="O7" s="85">
        <v>292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82">
        <v>278</v>
      </c>
      <c r="L8" s="24"/>
      <c r="M8" s="24">
        <f t="shared" si="0"/>
        <v>0</v>
      </c>
      <c r="N8" s="84">
        <v>264</v>
      </c>
      <c r="O8" s="85">
        <v>292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82">
        <v>278</v>
      </c>
      <c r="L9" s="24"/>
      <c r="M9" s="24">
        <f t="shared" si="0"/>
        <v>0</v>
      </c>
      <c r="N9" s="84">
        <v>264</v>
      </c>
      <c r="O9" s="85">
        <v>292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82">
        <v>278</v>
      </c>
      <c r="L10" s="24"/>
      <c r="M10" s="24">
        <f t="shared" si="0"/>
        <v>0</v>
      </c>
      <c r="N10" s="84">
        <v>264</v>
      </c>
      <c r="O10" s="85">
        <v>292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82">
        <v>278</v>
      </c>
      <c r="L11" s="24"/>
      <c r="M11" s="24">
        <f t="shared" si="0"/>
        <v>0</v>
      </c>
      <c r="N11" s="84">
        <v>264</v>
      </c>
      <c r="O11" s="85">
        <v>292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82">
        <v>278</v>
      </c>
      <c r="L12" s="24"/>
      <c r="M12" s="24">
        <f t="shared" si="0"/>
        <v>0</v>
      </c>
      <c r="N12" s="84">
        <v>264</v>
      </c>
      <c r="O12" s="85">
        <v>292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82">
        <v>278</v>
      </c>
      <c r="L13" s="24"/>
      <c r="M13" s="24">
        <f t="shared" si="0"/>
        <v>0</v>
      </c>
      <c r="N13" s="84">
        <v>264</v>
      </c>
      <c r="O13" s="85">
        <v>292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82">
        <v>278</v>
      </c>
      <c r="L14" s="24"/>
      <c r="M14" s="24">
        <f t="shared" si="0"/>
        <v>0</v>
      </c>
      <c r="N14" s="84">
        <v>264</v>
      </c>
      <c r="O14" s="85">
        <v>292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82">
        <v>278</v>
      </c>
      <c r="L15" s="24"/>
      <c r="M15" s="24">
        <f t="shared" si="0"/>
        <v>0</v>
      </c>
      <c r="N15" s="84">
        <v>264</v>
      </c>
      <c r="O15" s="85">
        <v>292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82">
        <v>278</v>
      </c>
      <c r="L16" s="24"/>
      <c r="M16" s="24">
        <f t="shared" si="0"/>
        <v>0</v>
      </c>
      <c r="N16" s="84">
        <v>264</v>
      </c>
      <c r="O16" s="85">
        <v>292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82">
        <v>278</v>
      </c>
      <c r="L17" s="24"/>
      <c r="M17" s="24">
        <f t="shared" si="0"/>
        <v>0</v>
      </c>
      <c r="N17" s="84">
        <v>264</v>
      </c>
      <c r="O17" s="85">
        <v>292</v>
      </c>
      <c r="P17" s="51">
        <f t="shared" si="1"/>
        <v>0</v>
      </c>
      <c r="Q17" s="54"/>
    </row>
    <row r="18" ht="15.95" customHeight="1" spans="1:16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82">
        <v>278</v>
      </c>
      <c r="L18" s="24"/>
      <c r="M18" s="24">
        <f t="shared" si="0"/>
        <v>0</v>
      </c>
      <c r="N18" s="84">
        <v>264</v>
      </c>
      <c r="O18" s="85">
        <v>292</v>
      </c>
      <c r="P18" s="51">
        <f t="shared" si="1"/>
        <v>0</v>
      </c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82">
        <v>278</v>
      </c>
      <c r="L19" s="24"/>
      <c r="M19" s="24">
        <f t="shared" si="0"/>
        <v>0</v>
      </c>
      <c r="N19" s="84">
        <v>264</v>
      </c>
      <c r="O19" s="85">
        <v>292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82">
        <v>278</v>
      </c>
      <c r="L20" s="24"/>
      <c r="M20" s="24">
        <f t="shared" si="0"/>
        <v>0</v>
      </c>
      <c r="N20" s="84">
        <v>264</v>
      </c>
      <c r="O20" s="85">
        <v>292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1" style="11" customWidth="1"/>
    <col min="3" max="3" width="10.5" style="11" customWidth="1"/>
    <col min="4" max="4" width="9.87962962962963" style="11" customWidth="1"/>
    <col min="5" max="5" width="10.25" style="11" customWidth="1"/>
    <col min="6" max="6" width="10.5" style="11" customWidth="1"/>
    <col min="7" max="7" width="10.25" style="11" customWidth="1"/>
    <col min="8" max="8" width="10.6296296296296" style="11" customWidth="1"/>
    <col min="9" max="9" width="9.87962962962963" style="11" customWidth="1"/>
    <col min="10" max="10" width="10.8796296296296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50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79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321.666666666667</v>
      </c>
      <c r="C3" s="56">
        <v>319.432432432432</v>
      </c>
      <c r="D3" s="57">
        <v>325.846153846154</v>
      </c>
      <c r="E3" s="57">
        <v>320.867</v>
      </c>
      <c r="F3" s="56">
        <v>320.2</v>
      </c>
      <c r="G3" s="56">
        <v>320.325</v>
      </c>
      <c r="H3" s="56">
        <v>320.6</v>
      </c>
      <c r="I3" s="56"/>
      <c r="J3" s="25"/>
      <c r="K3" s="82">
        <v>322</v>
      </c>
      <c r="L3" s="24">
        <f>AVERAGE(B3:J3)</f>
        <v>321.27675042075</v>
      </c>
      <c r="M3" s="24">
        <f>MAX(B3:J3)-MIN(B3:J3)</f>
        <v>6.41372141372199</v>
      </c>
      <c r="N3" s="49">
        <v>305</v>
      </c>
      <c r="O3" s="50">
        <v>339</v>
      </c>
      <c r="P3" s="78">
        <f>L3/L3*100</f>
        <v>100</v>
      </c>
    </row>
    <row r="4" ht="15.95" customHeight="1" spans="1:16">
      <c r="A4" s="19">
        <v>6</v>
      </c>
      <c r="B4" s="56">
        <v>321.285714285714</v>
      </c>
      <c r="C4" s="56">
        <v>319.575</v>
      </c>
      <c r="D4" s="57">
        <v>320.25</v>
      </c>
      <c r="E4" s="57">
        <v>323.311</v>
      </c>
      <c r="F4" s="56">
        <v>319.670833333333</v>
      </c>
      <c r="G4" s="56">
        <v>319.954</v>
      </c>
      <c r="H4" s="56">
        <v>320.8</v>
      </c>
      <c r="I4" s="56">
        <v>320.65</v>
      </c>
      <c r="J4" s="56">
        <v>315.473684210526</v>
      </c>
      <c r="K4" s="82">
        <v>322</v>
      </c>
      <c r="L4" s="24">
        <f>AVERAGE(B4:J4)</f>
        <v>320.107803536619</v>
      </c>
      <c r="M4" s="24">
        <f t="shared" ref="M4:M20" si="0">MAX(B4:J4)-MIN(B4:J4)</f>
        <v>7.83731578947396</v>
      </c>
      <c r="N4" s="49">
        <v>305</v>
      </c>
      <c r="O4" s="50">
        <v>339</v>
      </c>
      <c r="P4" s="78">
        <f>L4/L$3*100</f>
        <v>99.6361557807715</v>
      </c>
    </row>
    <row r="5" ht="15.95" customHeight="1" spans="1:16">
      <c r="A5" s="19">
        <v>7</v>
      </c>
      <c r="B5" s="56">
        <v>321.318181818182</v>
      </c>
      <c r="C5" s="56">
        <v>319.375</v>
      </c>
      <c r="D5" s="57">
        <v>319.380952380952</v>
      </c>
      <c r="E5" s="57">
        <v>322.452</v>
      </c>
      <c r="F5" s="56">
        <v>319.041666666667</v>
      </c>
      <c r="G5" s="56">
        <v>317.587</v>
      </c>
      <c r="H5" s="56">
        <v>320</v>
      </c>
      <c r="I5" s="56">
        <v>319.15</v>
      </c>
      <c r="J5" s="56">
        <v>314.733333333333</v>
      </c>
      <c r="K5" s="82">
        <v>322</v>
      </c>
      <c r="L5" s="24">
        <f>AVERAGE(B5:J5)</f>
        <v>319.226459355459</v>
      </c>
      <c r="M5" s="24">
        <f t="shared" si="0"/>
        <v>7.71866666666699</v>
      </c>
      <c r="N5" s="49">
        <v>305</v>
      </c>
      <c r="O5" s="50">
        <v>339</v>
      </c>
      <c r="P5" s="78">
        <f>L5/L$3*100</f>
        <v>99.3618302405618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82">
        <v>322</v>
      </c>
      <c r="L6" s="24"/>
      <c r="M6" s="24">
        <f t="shared" si="0"/>
        <v>0</v>
      </c>
      <c r="N6" s="49">
        <v>305</v>
      </c>
      <c r="O6" s="50">
        <v>339</v>
      </c>
      <c r="P6" s="78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82">
        <v>322</v>
      </c>
      <c r="L7" s="24"/>
      <c r="M7" s="24">
        <f t="shared" si="0"/>
        <v>0</v>
      </c>
      <c r="N7" s="49">
        <v>305</v>
      </c>
      <c r="O7" s="50">
        <v>339</v>
      </c>
      <c r="P7" s="78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82">
        <v>322</v>
      </c>
      <c r="L8" s="24"/>
      <c r="M8" s="24">
        <f t="shared" si="0"/>
        <v>0</v>
      </c>
      <c r="N8" s="49">
        <v>305</v>
      </c>
      <c r="O8" s="50">
        <v>339</v>
      </c>
      <c r="P8" s="78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82">
        <v>322</v>
      </c>
      <c r="L9" s="24"/>
      <c r="M9" s="24">
        <f t="shared" si="0"/>
        <v>0</v>
      </c>
      <c r="N9" s="49">
        <v>305</v>
      </c>
      <c r="O9" s="50">
        <v>339</v>
      </c>
      <c r="P9" s="78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82">
        <v>322</v>
      </c>
      <c r="L10" s="24"/>
      <c r="M10" s="24">
        <f t="shared" si="0"/>
        <v>0</v>
      </c>
      <c r="N10" s="49">
        <v>305</v>
      </c>
      <c r="O10" s="50">
        <v>339</v>
      </c>
      <c r="P10" s="78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82">
        <v>322</v>
      </c>
      <c r="L11" s="24"/>
      <c r="M11" s="24">
        <f t="shared" si="0"/>
        <v>0</v>
      </c>
      <c r="N11" s="49">
        <v>305</v>
      </c>
      <c r="O11" s="50">
        <v>339</v>
      </c>
      <c r="P11" s="78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82">
        <v>322</v>
      </c>
      <c r="L12" s="24"/>
      <c r="M12" s="24">
        <f t="shared" si="0"/>
        <v>0</v>
      </c>
      <c r="N12" s="49">
        <v>305</v>
      </c>
      <c r="O12" s="50">
        <v>339</v>
      </c>
      <c r="P12" s="78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82">
        <v>322</v>
      </c>
      <c r="L13" s="24"/>
      <c r="M13" s="24">
        <f t="shared" si="0"/>
        <v>0</v>
      </c>
      <c r="N13" s="49">
        <v>305</v>
      </c>
      <c r="O13" s="50">
        <v>339</v>
      </c>
      <c r="P13" s="78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82">
        <v>322</v>
      </c>
      <c r="L14" s="24"/>
      <c r="M14" s="24">
        <f t="shared" si="0"/>
        <v>0</v>
      </c>
      <c r="N14" s="49">
        <v>305</v>
      </c>
      <c r="O14" s="50">
        <v>339</v>
      </c>
      <c r="P14" s="78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82">
        <v>322</v>
      </c>
      <c r="L15" s="24"/>
      <c r="M15" s="24">
        <f t="shared" si="0"/>
        <v>0</v>
      </c>
      <c r="N15" s="49">
        <v>305</v>
      </c>
      <c r="O15" s="50">
        <v>339</v>
      </c>
      <c r="P15" s="78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82">
        <v>322</v>
      </c>
      <c r="L16" s="24"/>
      <c r="M16" s="24">
        <f t="shared" si="0"/>
        <v>0</v>
      </c>
      <c r="N16" s="49">
        <v>305</v>
      </c>
      <c r="O16" s="50">
        <v>339</v>
      </c>
      <c r="P16" s="78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82">
        <v>322</v>
      </c>
      <c r="L17" s="24"/>
      <c r="M17" s="24">
        <f t="shared" si="0"/>
        <v>0</v>
      </c>
      <c r="N17" s="49">
        <v>305</v>
      </c>
      <c r="O17" s="50">
        <v>339</v>
      </c>
      <c r="P17" s="78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82">
        <v>322</v>
      </c>
      <c r="L18" s="24"/>
      <c r="M18" s="24">
        <f t="shared" si="0"/>
        <v>0</v>
      </c>
      <c r="N18" s="49">
        <v>305</v>
      </c>
      <c r="O18" s="50">
        <v>339</v>
      </c>
      <c r="P18" s="78">
        <f t="shared" si="1"/>
        <v>0</v>
      </c>
      <c r="Q18" s="54"/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82">
        <v>322</v>
      </c>
      <c r="L19" s="24"/>
      <c r="M19" s="24">
        <f t="shared" si="0"/>
        <v>0</v>
      </c>
      <c r="N19" s="49">
        <v>305</v>
      </c>
      <c r="O19" s="50">
        <v>339</v>
      </c>
      <c r="P19" s="78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82">
        <v>322</v>
      </c>
      <c r="L20" s="24"/>
      <c r="M20" s="24">
        <f t="shared" si="0"/>
        <v>0</v>
      </c>
      <c r="N20" s="49">
        <v>305</v>
      </c>
      <c r="O20" s="50">
        <v>339</v>
      </c>
      <c r="P20" s="78">
        <f t="shared" si="1"/>
        <v>0</v>
      </c>
    </row>
  </sheetData>
  <pageMargins left="0.787" right="0.787" top="0.984" bottom="0.984" header="0.512" footer="0.512"/>
  <pageSetup paperSize="9" orientation="portrait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Q44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1" style="11" customWidth="1"/>
    <col min="3" max="4" width="10.5" style="11" customWidth="1"/>
    <col min="5" max="5" width="10.25" style="11" customWidth="1"/>
    <col min="6" max="6" width="10.5" style="11" customWidth="1"/>
    <col min="7" max="7" width="9.62962962962963" style="11" customWidth="1"/>
    <col min="8" max="8" width="10.6296296296296" style="11" customWidth="1"/>
    <col min="9" max="9" width="10.25" style="11" customWidth="1"/>
    <col min="10" max="10" width="11.3796296296296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52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5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81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222.555555555556</v>
      </c>
      <c r="C3" s="56">
        <v>221.805479452055</v>
      </c>
      <c r="D3" s="57">
        <v>220.944444444444</v>
      </c>
      <c r="E3" s="57">
        <v>225.467</v>
      </c>
      <c r="F3" s="56">
        <v>218.575</v>
      </c>
      <c r="G3" s="56">
        <v>218.11</v>
      </c>
      <c r="H3" s="56">
        <v>224.4</v>
      </c>
      <c r="I3" s="56"/>
      <c r="J3" s="25"/>
      <c r="K3" s="28">
        <v>223</v>
      </c>
      <c r="L3" s="24">
        <f>AVERAGE(B3:J3)</f>
        <v>221.693925636008</v>
      </c>
      <c r="M3" s="24">
        <f>MAX(B3:J3)-MIN(B3:J3)</f>
        <v>7.357</v>
      </c>
      <c r="N3" s="49">
        <v>211</v>
      </c>
      <c r="O3" s="50">
        <v>235</v>
      </c>
      <c r="P3" s="51">
        <f>L3/L3*100</f>
        <v>100</v>
      </c>
    </row>
    <row r="4" ht="15.95" customHeight="1" spans="1:16">
      <c r="A4" s="19">
        <v>6</v>
      </c>
      <c r="B4" s="56">
        <v>223.190476190476</v>
      </c>
      <c r="C4" s="56">
        <v>219.787012987013</v>
      </c>
      <c r="D4" s="57">
        <v>219.375</v>
      </c>
      <c r="E4" s="57">
        <v>226.178</v>
      </c>
      <c r="F4" s="56">
        <v>216.733333333333</v>
      </c>
      <c r="G4" s="56">
        <v>220</v>
      </c>
      <c r="H4" s="56">
        <v>223.8</v>
      </c>
      <c r="I4" s="56">
        <v>221.23</v>
      </c>
      <c r="J4" s="56">
        <v>223.473684210526</v>
      </c>
      <c r="K4" s="28">
        <v>223</v>
      </c>
      <c r="L4" s="24">
        <f>AVERAGE(B4:J4)</f>
        <v>221.529722969039</v>
      </c>
      <c r="M4" s="24">
        <f t="shared" ref="M4:M20" si="0">MAX(B4:J4)-MIN(B4:J4)</f>
        <v>9.44466666666699</v>
      </c>
      <c r="N4" s="49">
        <v>211</v>
      </c>
      <c r="O4" s="50">
        <v>235</v>
      </c>
      <c r="P4" s="51">
        <f>L4/L$3*100</f>
        <v>99.9259327171468</v>
      </c>
    </row>
    <row r="5" ht="15.95" customHeight="1" spans="1:16">
      <c r="A5" s="19">
        <v>7</v>
      </c>
      <c r="B5" s="56">
        <v>222.818181818182</v>
      </c>
      <c r="C5" s="56">
        <v>220.455434782609</v>
      </c>
      <c r="D5" s="57">
        <v>219.095238095238</v>
      </c>
      <c r="E5" s="57">
        <v>226.871</v>
      </c>
      <c r="F5" s="56">
        <v>216.508333333333</v>
      </c>
      <c r="G5" s="56">
        <v>218.631</v>
      </c>
      <c r="H5" s="56">
        <v>223.9</v>
      </c>
      <c r="I5" s="56">
        <v>221.67</v>
      </c>
      <c r="J5" s="56">
        <v>222.066666666667</v>
      </c>
      <c r="K5" s="28">
        <v>223</v>
      </c>
      <c r="L5" s="24">
        <f>AVERAGE(B5:J5)</f>
        <v>221.335094966225</v>
      </c>
      <c r="M5" s="24">
        <f t="shared" si="0"/>
        <v>10.362666666667</v>
      </c>
      <c r="N5" s="49">
        <v>211</v>
      </c>
      <c r="O5" s="50">
        <v>235</v>
      </c>
      <c r="P5" s="51">
        <f>L5/L$3*100</f>
        <v>99.8381414065573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8">
        <v>223</v>
      </c>
      <c r="L6" s="24"/>
      <c r="M6" s="24">
        <f t="shared" si="0"/>
        <v>0</v>
      </c>
      <c r="N6" s="49">
        <v>211</v>
      </c>
      <c r="O6" s="50">
        <v>235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28">
        <v>223</v>
      </c>
      <c r="L7" s="24"/>
      <c r="M7" s="24">
        <f t="shared" si="0"/>
        <v>0</v>
      </c>
      <c r="N7" s="49">
        <v>211</v>
      </c>
      <c r="O7" s="50">
        <v>235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28">
        <v>223</v>
      </c>
      <c r="L8" s="24"/>
      <c r="M8" s="24">
        <f t="shared" si="0"/>
        <v>0</v>
      </c>
      <c r="N8" s="49">
        <v>211</v>
      </c>
      <c r="O8" s="50">
        <v>235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28">
        <v>223</v>
      </c>
      <c r="L9" s="24"/>
      <c r="M9" s="24">
        <f t="shared" si="0"/>
        <v>0</v>
      </c>
      <c r="N9" s="49">
        <v>211</v>
      </c>
      <c r="O9" s="50">
        <v>235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28">
        <v>223</v>
      </c>
      <c r="L10" s="24"/>
      <c r="M10" s="24">
        <f t="shared" si="0"/>
        <v>0</v>
      </c>
      <c r="N10" s="49">
        <v>211</v>
      </c>
      <c r="O10" s="50">
        <v>235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28">
        <v>223</v>
      </c>
      <c r="L11" s="24"/>
      <c r="M11" s="24">
        <f t="shared" si="0"/>
        <v>0</v>
      </c>
      <c r="N11" s="49">
        <v>211</v>
      </c>
      <c r="O11" s="50">
        <v>235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28">
        <v>223</v>
      </c>
      <c r="L12" s="24"/>
      <c r="M12" s="24">
        <f t="shared" si="0"/>
        <v>0</v>
      </c>
      <c r="N12" s="49">
        <v>211</v>
      </c>
      <c r="O12" s="50">
        <v>235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28">
        <v>223</v>
      </c>
      <c r="L13" s="24"/>
      <c r="M13" s="24">
        <f t="shared" si="0"/>
        <v>0</v>
      </c>
      <c r="N13" s="49">
        <v>211</v>
      </c>
      <c r="O13" s="50">
        <v>235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28">
        <v>223</v>
      </c>
      <c r="L14" s="24"/>
      <c r="M14" s="24">
        <f t="shared" si="0"/>
        <v>0</v>
      </c>
      <c r="N14" s="49">
        <v>211</v>
      </c>
      <c r="O14" s="50">
        <v>235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28">
        <v>223</v>
      </c>
      <c r="L15" s="24"/>
      <c r="M15" s="24">
        <f t="shared" si="0"/>
        <v>0</v>
      </c>
      <c r="N15" s="49">
        <v>211</v>
      </c>
      <c r="O15" s="50">
        <v>235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28">
        <v>223</v>
      </c>
      <c r="L16" s="24"/>
      <c r="M16" s="24">
        <f t="shared" si="0"/>
        <v>0</v>
      </c>
      <c r="N16" s="49">
        <v>211</v>
      </c>
      <c r="O16" s="50">
        <v>235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28">
        <v>223</v>
      </c>
      <c r="L17" s="24"/>
      <c r="M17" s="24">
        <f t="shared" si="0"/>
        <v>0</v>
      </c>
      <c r="N17" s="49">
        <v>211</v>
      </c>
      <c r="O17" s="50">
        <v>235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8">
        <v>223</v>
      </c>
      <c r="L18" s="24"/>
      <c r="M18" s="24">
        <f t="shared" si="0"/>
        <v>0</v>
      </c>
      <c r="N18" s="49">
        <v>211</v>
      </c>
      <c r="O18" s="50">
        <v>235</v>
      </c>
      <c r="P18" s="51">
        <f t="shared" si="1"/>
        <v>0</v>
      </c>
      <c r="Q18" s="54"/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8">
        <v>223</v>
      </c>
      <c r="L19" s="24"/>
      <c r="M19" s="24">
        <f t="shared" si="0"/>
        <v>0</v>
      </c>
      <c r="N19" s="49">
        <v>211</v>
      </c>
      <c r="O19" s="50">
        <v>235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8">
        <v>223</v>
      </c>
      <c r="L20" s="24"/>
      <c r="M20" s="24">
        <f t="shared" si="0"/>
        <v>0</v>
      </c>
      <c r="N20" s="49">
        <v>211</v>
      </c>
      <c r="O20" s="50">
        <v>235</v>
      </c>
      <c r="P20" s="51">
        <f t="shared" si="1"/>
        <v>0</v>
      </c>
    </row>
    <row r="44" spans="5:5">
      <c r="E44" s="80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0.25" style="11" customWidth="1"/>
    <col min="3" max="3" width="10.5" style="11" customWidth="1"/>
    <col min="4" max="4" width="9.5" style="11" customWidth="1"/>
    <col min="5" max="7" width="10.3796296296296" style="11" customWidth="1"/>
    <col min="8" max="8" width="10.6296296296296" style="11" customWidth="1"/>
    <col min="9" max="9" width="9.62962962962963" style="11" customWidth="1"/>
    <col min="10" max="10" width="10.5" style="11" customWidth="1"/>
    <col min="11" max="11" width="6.87962962962963" style="11" customWidth="1"/>
    <col min="12" max="12" width="9.75" style="11" customWidth="1"/>
    <col min="13" max="13" width="7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109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79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319.111111111111</v>
      </c>
      <c r="C3" s="56">
        <v>320.612941176471</v>
      </c>
      <c r="D3" s="57">
        <v>325.176470588235</v>
      </c>
      <c r="E3" s="57">
        <v>315.9</v>
      </c>
      <c r="F3" s="56">
        <v>319.325</v>
      </c>
      <c r="G3" s="56">
        <v>319.944</v>
      </c>
      <c r="H3" s="56">
        <v>320</v>
      </c>
      <c r="I3" s="56"/>
      <c r="J3" s="25"/>
      <c r="K3" s="28">
        <v>319</v>
      </c>
      <c r="L3" s="24">
        <f>AVERAGE(B3:J3)</f>
        <v>320.009931839402</v>
      </c>
      <c r="M3" s="24">
        <f>MAX(B3:J3)-MIN(B3:J3)</f>
        <v>9.27647058823504</v>
      </c>
      <c r="N3" s="49">
        <v>303</v>
      </c>
      <c r="O3" s="50">
        <v>335</v>
      </c>
      <c r="P3" s="51">
        <f>L3/L3*100</f>
        <v>100</v>
      </c>
    </row>
    <row r="4" ht="15.95" customHeight="1" spans="1:16">
      <c r="A4" s="19">
        <v>6</v>
      </c>
      <c r="B4" s="56">
        <v>319.952380952381</v>
      </c>
      <c r="C4" s="56">
        <v>316.870886075949</v>
      </c>
      <c r="D4" s="57">
        <v>321.941176470588</v>
      </c>
      <c r="E4" s="57">
        <v>318.742</v>
      </c>
      <c r="F4" s="56">
        <v>318.295833333333</v>
      </c>
      <c r="G4" s="56">
        <v>321.2</v>
      </c>
      <c r="H4" s="56">
        <v>319.1</v>
      </c>
      <c r="I4" s="56">
        <v>319.43</v>
      </c>
      <c r="J4" s="56">
        <v>319.352941176471</v>
      </c>
      <c r="K4" s="28">
        <v>319</v>
      </c>
      <c r="L4" s="24">
        <f>AVERAGE(B4:J4)</f>
        <v>319.431690889858</v>
      </c>
      <c r="M4" s="24">
        <f t="shared" ref="M4:M20" si="0">MAX(B4:J4)-MIN(B4:J4)</f>
        <v>5.07029039463902</v>
      </c>
      <c r="N4" s="49">
        <v>303</v>
      </c>
      <c r="O4" s="50">
        <v>335</v>
      </c>
      <c r="P4" s="51">
        <f>L4/L$3*100</f>
        <v>99.8193053114881</v>
      </c>
    </row>
    <row r="5" ht="15.95" customHeight="1" spans="1:16">
      <c r="A5" s="19">
        <v>7</v>
      </c>
      <c r="B5" s="56">
        <v>319.454545454545</v>
      </c>
      <c r="C5" s="56">
        <v>317.056666666667</v>
      </c>
      <c r="D5" s="57">
        <v>322.052631578947</v>
      </c>
      <c r="E5" s="57">
        <v>318.903</v>
      </c>
      <c r="F5" s="56">
        <v>318.804166666667</v>
      </c>
      <c r="G5" s="56">
        <v>320.273</v>
      </c>
      <c r="H5" s="56">
        <v>319.6</v>
      </c>
      <c r="I5" s="56">
        <v>320.23</v>
      </c>
      <c r="J5" s="56">
        <v>316.133333333333</v>
      </c>
      <c r="K5" s="28">
        <v>319</v>
      </c>
      <c r="L5" s="24">
        <f>AVERAGE(B5:J5)</f>
        <v>319.167482633351</v>
      </c>
      <c r="M5" s="24">
        <f t="shared" si="0"/>
        <v>5.91929824561402</v>
      </c>
      <c r="N5" s="49">
        <v>303</v>
      </c>
      <c r="O5" s="50">
        <v>335</v>
      </c>
      <c r="P5" s="51">
        <f>L5/L$3*100</f>
        <v>99.7367427938224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8">
        <v>319</v>
      </c>
      <c r="L6" s="24"/>
      <c r="M6" s="24">
        <f t="shared" si="0"/>
        <v>0</v>
      </c>
      <c r="N6" s="49">
        <v>303</v>
      </c>
      <c r="O6" s="50">
        <v>335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28">
        <v>319</v>
      </c>
      <c r="L7" s="24"/>
      <c r="M7" s="24">
        <f t="shared" si="0"/>
        <v>0</v>
      </c>
      <c r="N7" s="49">
        <v>303</v>
      </c>
      <c r="O7" s="50">
        <v>335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28">
        <v>319</v>
      </c>
      <c r="L8" s="24"/>
      <c r="M8" s="24">
        <f t="shared" si="0"/>
        <v>0</v>
      </c>
      <c r="N8" s="49">
        <v>303</v>
      </c>
      <c r="O8" s="50">
        <v>335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28">
        <v>319</v>
      </c>
      <c r="L9" s="24"/>
      <c r="M9" s="24">
        <f t="shared" si="0"/>
        <v>0</v>
      </c>
      <c r="N9" s="49">
        <v>303</v>
      </c>
      <c r="O9" s="50">
        <v>335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28">
        <v>319</v>
      </c>
      <c r="L10" s="24"/>
      <c r="M10" s="24">
        <f t="shared" si="0"/>
        <v>0</v>
      </c>
      <c r="N10" s="49">
        <v>303</v>
      </c>
      <c r="O10" s="50">
        <v>335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28">
        <v>319</v>
      </c>
      <c r="L11" s="24"/>
      <c r="M11" s="24">
        <f t="shared" si="0"/>
        <v>0</v>
      </c>
      <c r="N11" s="49">
        <v>303</v>
      </c>
      <c r="O11" s="50">
        <v>335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28">
        <v>319</v>
      </c>
      <c r="L12" s="24"/>
      <c r="M12" s="24">
        <f t="shared" si="0"/>
        <v>0</v>
      </c>
      <c r="N12" s="49">
        <v>303</v>
      </c>
      <c r="O12" s="50">
        <v>335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28">
        <v>319</v>
      </c>
      <c r="L13" s="24"/>
      <c r="M13" s="24">
        <f t="shared" si="0"/>
        <v>0</v>
      </c>
      <c r="N13" s="49">
        <v>303</v>
      </c>
      <c r="O13" s="50">
        <v>335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28">
        <v>319</v>
      </c>
      <c r="L14" s="24"/>
      <c r="M14" s="24">
        <f t="shared" si="0"/>
        <v>0</v>
      </c>
      <c r="N14" s="49">
        <v>303</v>
      </c>
      <c r="O14" s="50">
        <v>335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28">
        <v>319</v>
      </c>
      <c r="L15" s="24"/>
      <c r="M15" s="24">
        <f t="shared" si="0"/>
        <v>0</v>
      </c>
      <c r="N15" s="49">
        <v>303</v>
      </c>
      <c r="O15" s="50">
        <v>335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28">
        <v>319</v>
      </c>
      <c r="L16" s="24"/>
      <c r="M16" s="24">
        <f t="shared" si="0"/>
        <v>0</v>
      </c>
      <c r="N16" s="49">
        <v>303</v>
      </c>
      <c r="O16" s="50">
        <v>335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28">
        <v>319</v>
      </c>
      <c r="L17" s="24"/>
      <c r="M17" s="24">
        <f t="shared" si="0"/>
        <v>0</v>
      </c>
      <c r="N17" s="49">
        <v>303</v>
      </c>
      <c r="O17" s="50">
        <v>335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8">
        <v>319</v>
      </c>
      <c r="L18" s="24"/>
      <c r="M18" s="24">
        <f t="shared" si="0"/>
        <v>0</v>
      </c>
      <c r="N18" s="49">
        <v>303</v>
      </c>
      <c r="O18" s="50">
        <v>335</v>
      </c>
      <c r="P18" s="51">
        <f t="shared" si="1"/>
        <v>0</v>
      </c>
      <c r="Q18" s="54"/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8">
        <v>319</v>
      </c>
      <c r="L19" s="24"/>
      <c r="M19" s="24">
        <f t="shared" si="0"/>
        <v>0</v>
      </c>
      <c r="N19" s="49">
        <v>303</v>
      </c>
      <c r="O19" s="50">
        <v>335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8">
        <v>319</v>
      </c>
      <c r="L20" s="24"/>
      <c r="M20" s="24">
        <f t="shared" si="0"/>
        <v>0</v>
      </c>
      <c r="N20" s="49">
        <v>303</v>
      </c>
      <c r="O20" s="50">
        <v>335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3" width="10.5" style="11" customWidth="1"/>
    <col min="4" max="4" width="9.87962962962963" style="11" customWidth="1"/>
    <col min="5" max="5" width="10.25" style="11" customWidth="1"/>
    <col min="6" max="6" width="9.75" style="11" customWidth="1"/>
    <col min="7" max="8" width="10.25" style="11" customWidth="1"/>
    <col min="9" max="9" width="10.6296296296296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56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110</v>
      </c>
      <c r="M2" s="75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147.055555555556</v>
      </c>
      <c r="C3" s="56">
        <v>148.70375</v>
      </c>
      <c r="D3" s="57">
        <v>147.588235294118</v>
      </c>
      <c r="E3" s="57">
        <v>148.05</v>
      </c>
      <c r="F3" s="56">
        <v>149.75</v>
      </c>
      <c r="G3" s="56">
        <v>143.607</v>
      </c>
      <c r="H3" s="56">
        <v>147.5</v>
      </c>
      <c r="I3" s="56"/>
      <c r="J3" s="25"/>
      <c r="K3" s="43">
        <v>147</v>
      </c>
      <c r="L3" s="24">
        <f>AVERAGE(B3:J3)</f>
        <v>147.464934407096</v>
      </c>
      <c r="M3" s="24">
        <f>MAX(B3:J3)-MIN(B3:J3)</f>
        <v>6.143</v>
      </c>
      <c r="N3" s="61">
        <v>139</v>
      </c>
      <c r="O3" s="62">
        <v>155</v>
      </c>
      <c r="P3" s="51">
        <f>L3/L3*100</f>
        <v>100</v>
      </c>
    </row>
    <row r="4" ht="15.95" customHeight="1" spans="1:16">
      <c r="A4" s="19">
        <v>6</v>
      </c>
      <c r="B4" s="56">
        <v>147.095238095238</v>
      </c>
      <c r="C4" s="56">
        <v>149.264705882353</v>
      </c>
      <c r="D4" s="57">
        <v>142.714285714286</v>
      </c>
      <c r="E4" s="57">
        <v>148.733</v>
      </c>
      <c r="F4" s="56">
        <v>149.5</v>
      </c>
      <c r="G4" s="56">
        <v>146.085</v>
      </c>
      <c r="H4" s="56">
        <v>147.8</v>
      </c>
      <c r="I4" s="56">
        <v>145.8</v>
      </c>
      <c r="J4" s="56"/>
      <c r="K4" s="43">
        <v>147</v>
      </c>
      <c r="L4" s="24">
        <f>AVERAGE(B4:J4)</f>
        <v>147.124028711485</v>
      </c>
      <c r="M4" s="24">
        <f t="shared" ref="M4:M20" si="0">MAX(B4:J4)-MIN(B4:J4)</f>
        <v>6.78571428571399</v>
      </c>
      <c r="N4" s="61">
        <v>139</v>
      </c>
      <c r="O4" s="62">
        <v>155</v>
      </c>
      <c r="P4" s="51">
        <f>L4/L$3*100</f>
        <v>99.7688225360271</v>
      </c>
    </row>
    <row r="5" ht="15.95" customHeight="1" spans="1:16">
      <c r="A5" s="19">
        <v>7</v>
      </c>
      <c r="B5" s="56">
        <v>147.090909090909</v>
      </c>
      <c r="C5" s="56">
        <v>149.623762376238</v>
      </c>
      <c r="D5" s="57">
        <v>146.7</v>
      </c>
      <c r="E5" s="57">
        <v>148.516</v>
      </c>
      <c r="F5" s="56">
        <v>149.366666666667</v>
      </c>
      <c r="G5" s="56">
        <v>145.917</v>
      </c>
      <c r="H5" s="56">
        <v>147.3</v>
      </c>
      <c r="I5" s="56">
        <v>145.6</v>
      </c>
      <c r="J5" s="56"/>
      <c r="K5" s="43">
        <v>147</v>
      </c>
      <c r="L5" s="24">
        <f>AVERAGE(B5:J5)</f>
        <v>147.514292266727</v>
      </c>
      <c r="M5" s="24">
        <f t="shared" si="0"/>
        <v>4.02376237623801</v>
      </c>
      <c r="N5" s="61">
        <v>139</v>
      </c>
      <c r="O5" s="62">
        <v>155</v>
      </c>
      <c r="P5" s="51">
        <f>L5/L$3*100</f>
        <v>100.033470912817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147</v>
      </c>
      <c r="L6" s="24"/>
      <c r="M6" s="24">
        <f t="shared" si="0"/>
        <v>0</v>
      </c>
      <c r="N6" s="61">
        <v>139</v>
      </c>
      <c r="O6" s="62">
        <v>155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43">
        <v>147</v>
      </c>
      <c r="L7" s="24"/>
      <c r="M7" s="24">
        <f t="shared" si="0"/>
        <v>0</v>
      </c>
      <c r="N7" s="61">
        <v>139</v>
      </c>
      <c r="O7" s="62">
        <v>155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3">
        <v>147</v>
      </c>
      <c r="L8" s="24"/>
      <c r="M8" s="24">
        <f t="shared" si="0"/>
        <v>0</v>
      </c>
      <c r="N8" s="61">
        <v>139</v>
      </c>
      <c r="O8" s="62">
        <v>155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43">
        <v>147</v>
      </c>
      <c r="L9" s="24"/>
      <c r="M9" s="24">
        <f t="shared" si="0"/>
        <v>0</v>
      </c>
      <c r="N9" s="61">
        <v>139</v>
      </c>
      <c r="O9" s="62">
        <v>155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43">
        <v>147</v>
      </c>
      <c r="L10" s="24"/>
      <c r="M10" s="24">
        <f t="shared" si="0"/>
        <v>0</v>
      </c>
      <c r="N10" s="61">
        <v>139</v>
      </c>
      <c r="O10" s="62">
        <v>155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43">
        <v>147</v>
      </c>
      <c r="L11" s="24"/>
      <c r="M11" s="24">
        <f t="shared" si="0"/>
        <v>0</v>
      </c>
      <c r="N11" s="61">
        <v>139</v>
      </c>
      <c r="O11" s="62">
        <v>155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43">
        <v>147</v>
      </c>
      <c r="L12" s="24"/>
      <c r="M12" s="24">
        <f t="shared" si="0"/>
        <v>0</v>
      </c>
      <c r="N12" s="61">
        <v>139</v>
      </c>
      <c r="O12" s="62">
        <v>155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43">
        <v>147</v>
      </c>
      <c r="L13" s="24"/>
      <c r="M13" s="24">
        <f t="shared" si="0"/>
        <v>0</v>
      </c>
      <c r="N13" s="61">
        <v>139</v>
      </c>
      <c r="O13" s="62">
        <v>155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43">
        <v>147</v>
      </c>
      <c r="L14" s="24"/>
      <c r="M14" s="24">
        <f t="shared" si="0"/>
        <v>0</v>
      </c>
      <c r="N14" s="61">
        <v>139</v>
      </c>
      <c r="O14" s="62">
        <v>155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43">
        <v>147</v>
      </c>
      <c r="L15" s="24"/>
      <c r="M15" s="24">
        <f t="shared" si="0"/>
        <v>0</v>
      </c>
      <c r="N15" s="61">
        <v>139</v>
      </c>
      <c r="O15" s="62">
        <v>155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43">
        <v>147</v>
      </c>
      <c r="L16" s="24"/>
      <c r="M16" s="24">
        <f t="shared" si="0"/>
        <v>0</v>
      </c>
      <c r="N16" s="61">
        <v>139</v>
      </c>
      <c r="O16" s="62">
        <v>155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43">
        <v>147</v>
      </c>
      <c r="L17" s="24"/>
      <c r="M17" s="24">
        <f t="shared" si="0"/>
        <v>0</v>
      </c>
      <c r="N17" s="61">
        <v>139</v>
      </c>
      <c r="O17" s="62">
        <v>155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147</v>
      </c>
      <c r="L18" s="24"/>
      <c r="M18" s="24">
        <f t="shared" si="0"/>
        <v>0</v>
      </c>
      <c r="N18" s="61">
        <v>139</v>
      </c>
      <c r="O18" s="62">
        <v>155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147</v>
      </c>
      <c r="L19" s="24"/>
      <c r="M19" s="24">
        <f t="shared" si="0"/>
        <v>0</v>
      </c>
      <c r="N19" s="61">
        <v>139</v>
      </c>
      <c r="O19" s="62">
        <v>155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147</v>
      </c>
      <c r="L20" s="24"/>
      <c r="M20" s="24">
        <f t="shared" si="0"/>
        <v>0</v>
      </c>
      <c r="N20" s="61">
        <v>139</v>
      </c>
      <c r="O20" s="62">
        <v>155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9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59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111</v>
      </c>
      <c r="M2" s="75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65">
        <v>2.69444444444444</v>
      </c>
      <c r="C3" s="65">
        <v>2.6854794520548</v>
      </c>
      <c r="D3" s="66">
        <v>2.7</v>
      </c>
      <c r="E3" s="66">
        <v>2.801</v>
      </c>
      <c r="F3" s="65"/>
      <c r="G3" s="65">
        <v>2.642</v>
      </c>
      <c r="H3" s="65">
        <v>2.73</v>
      </c>
      <c r="I3" s="65"/>
      <c r="J3" s="69"/>
      <c r="K3" s="23">
        <v>2.7</v>
      </c>
      <c r="L3" s="68">
        <f>AVERAGE(B3:J3)</f>
        <v>2.70882064941654</v>
      </c>
      <c r="M3" s="68">
        <f>MAX(B3:J3)-MIN(B3:J3)</f>
        <v>0.159</v>
      </c>
      <c r="N3" s="76">
        <v>2.5</v>
      </c>
      <c r="O3" s="77">
        <v>2.9</v>
      </c>
      <c r="P3" s="51">
        <f>L3/L3*100</f>
        <v>100</v>
      </c>
    </row>
    <row r="4" ht="15.95" customHeight="1" spans="1:16">
      <c r="A4" s="19">
        <v>6</v>
      </c>
      <c r="B4" s="65">
        <v>2.69047619047619</v>
      </c>
      <c r="C4" s="65">
        <v>2.73126582278481</v>
      </c>
      <c r="D4" s="66">
        <v>2.7125</v>
      </c>
      <c r="E4" s="66">
        <v>2.823</v>
      </c>
      <c r="F4" s="65"/>
      <c r="G4" s="65">
        <v>2.64</v>
      </c>
      <c r="H4" s="65">
        <v>2.72</v>
      </c>
      <c r="I4" s="65">
        <v>2.72</v>
      </c>
      <c r="J4" s="65"/>
      <c r="K4" s="23">
        <v>2.7</v>
      </c>
      <c r="L4" s="68">
        <f>AVERAGE(B4:J4)</f>
        <v>2.71960600189443</v>
      </c>
      <c r="M4" s="68">
        <f t="shared" ref="M4:M20" si="0">MAX(B4:J4)-MIN(B4:J4)</f>
        <v>0.183</v>
      </c>
      <c r="N4" s="76">
        <v>2.5</v>
      </c>
      <c r="O4" s="77">
        <v>2.9</v>
      </c>
      <c r="P4" s="51">
        <f>L4/L$3*100</f>
        <v>100.398156758005</v>
      </c>
    </row>
    <row r="5" ht="15.95" customHeight="1" spans="1:16">
      <c r="A5" s="19">
        <v>7</v>
      </c>
      <c r="B5" s="65">
        <v>2.69545454545455</v>
      </c>
      <c r="C5" s="65">
        <v>2.70079545454545</v>
      </c>
      <c r="D5" s="66">
        <v>2.72272727272727</v>
      </c>
      <c r="E5" s="66">
        <v>2.806</v>
      </c>
      <c r="F5" s="65"/>
      <c r="G5" s="65">
        <v>2.701</v>
      </c>
      <c r="H5" s="65">
        <v>2.74</v>
      </c>
      <c r="I5" s="65">
        <v>2.77</v>
      </c>
      <c r="J5" s="65"/>
      <c r="K5" s="23">
        <v>2.7</v>
      </c>
      <c r="L5" s="68">
        <f>AVERAGE(B5:J5)</f>
        <v>2.73371103896104</v>
      </c>
      <c r="M5" s="68">
        <f t="shared" si="0"/>
        <v>0.11054545454545</v>
      </c>
      <c r="N5" s="76">
        <v>2.5</v>
      </c>
      <c r="O5" s="77">
        <v>2.9</v>
      </c>
      <c r="P5" s="51">
        <f>L5/L$3*100</f>
        <v>100.918864434597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3">
        <v>2.7</v>
      </c>
      <c r="L6" s="68"/>
      <c r="M6" s="68">
        <f t="shared" si="0"/>
        <v>0</v>
      </c>
      <c r="N6" s="76">
        <v>2.5</v>
      </c>
      <c r="O6" s="77">
        <v>2.9</v>
      </c>
      <c r="P6" s="51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3">
        <v>2.7</v>
      </c>
      <c r="L7" s="68"/>
      <c r="M7" s="68">
        <f t="shared" si="0"/>
        <v>0</v>
      </c>
      <c r="N7" s="76">
        <v>2.5</v>
      </c>
      <c r="O7" s="77">
        <v>2.9</v>
      </c>
      <c r="P7" s="51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3">
        <v>2.7</v>
      </c>
      <c r="L8" s="68"/>
      <c r="M8" s="68">
        <f t="shared" si="0"/>
        <v>0</v>
      </c>
      <c r="N8" s="76">
        <v>2.5</v>
      </c>
      <c r="O8" s="77">
        <v>2.9</v>
      </c>
      <c r="P8" s="51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3">
        <v>2.7</v>
      </c>
      <c r="L9" s="68"/>
      <c r="M9" s="68">
        <f t="shared" si="0"/>
        <v>0</v>
      </c>
      <c r="N9" s="76">
        <v>2.5</v>
      </c>
      <c r="O9" s="77">
        <v>2.9</v>
      </c>
      <c r="P9" s="51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3">
        <v>2.7</v>
      </c>
      <c r="L10" s="68"/>
      <c r="M10" s="68">
        <f t="shared" si="0"/>
        <v>0</v>
      </c>
      <c r="N10" s="76">
        <v>2.5</v>
      </c>
      <c r="O10" s="77">
        <v>2.9</v>
      </c>
      <c r="P10" s="51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67"/>
      <c r="H11" s="67"/>
      <c r="I11" s="67"/>
      <c r="J11" s="67"/>
      <c r="K11" s="23">
        <v>2.7</v>
      </c>
      <c r="L11" s="68"/>
      <c r="M11" s="68">
        <f t="shared" si="0"/>
        <v>0</v>
      </c>
      <c r="N11" s="76">
        <v>2.5</v>
      </c>
      <c r="O11" s="77">
        <v>2.9</v>
      </c>
      <c r="P11" s="51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72"/>
      <c r="F12" s="67"/>
      <c r="G12" s="67"/>
      <c r="H12" s="67"/>
      <c r="I12" s="67"/>
      <c r="J12" s="67"/>
      <c r="K12" s="23">
        <v>2.7</v>
      </c>
      <c r="L12" s="68"/>
      <c r="M12" s="68">
        <f t="shared" si="0"/>
        <v>0</v>
      </c>
      <c r="N12" s="76">
        <v>2.5</v>
      </c>
      <c r="O12" s="77">
        <v>2.9</v>
      </c>
      <c r="P12" s="51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72"/>
      <c r="F13" s="67"/>
      <c r="G13" s="67"/>
      <c r="H13" s="67"/>
      <c r="I13" s="67"/>
      <c r="J13" s="67"/>
      <c r="K13" s="23">
        <v>2.7</v>
      </c>
      <c r="L13" s="68"/>
      <c r="M13" s="68">
        <f t="shared" si="0"/>
        <v>0</v>
      </c>
      <c r="N13" s="76">
        <v>2.5</v>
      </c>
      <c r="O13" s="77">
        <v>2.9</v>
      </c>
      <c r="P13" s="51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67"/>
      <c r="G14" s="67"/>
      <c r="H14" s="67"/>
      <c r="I14" s="67"/>
      <c r="J14" s="67"/>
      <c r="K14" s="23">
        <v>2.7</v>
      </c>
      <c r="L14" s="68"/>
      <c r="M14" s="68">
        <f t="shared" si="0"/>
        <v>0</v>
      </c>
      <c r="N14" s="76">
        <v>2.5</v>
      </c>
      <c r="O14" s="77">
        <v>2.9</v>
      </c>
      <c r="P14" s="51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3">
        <v>2.7</v>
      </c>
      <c r="L15" s="68"/>
      <c r="M15" s="68">
        <f t="shared" si="0"/>
        <v>0</v>
      </c>
      <c r="N15" s="76">
        <v>2.5</v>
      </c>
      <c r="O15" s="77">
        <v>2.9</v>
      </c>
      <c r="P15" s="51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72"/>
      <c r="F16" s="67"/>
      <c r="G16" s="67"/>
      <c r="H16" s="67"/>
      <c r="I16" s="67"/>
      <c r="J16" s="67"/>
      <c r="K16" s="23">
        <v>2.7</v>
      </c>
      <c r="L16" s="68"/>
      <c r="M16" s="68">
        <f t="shared" si="0"/>
        <v>0</v>
      </c>
      <c r="N16" s="76">
        <v>2.5</v>
      </c>
      <c r="O16" s="77">
        <v>2.9</v>
      </c>
      <c r="P16" s="51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3">
        <v>2.7</v>
      </c>
      <c r="L17" s="68"/>
      <c r="M17" s="68">
        <f t="shared" si="0"/>
        <v>0</v>
      </c>
      <c r="N17" s="76">
        <v>2.5</v>
      </c>
      <c r="O17" s="77">
        <v>2.9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2.7</v>
      </c>
      <c r="L18" s="68"/>
      <c r="M18" s="68">
        <f t="shared" si="0"/>
        <v>0</v>
      </c>
      <c r="N18" s="76">
        <v>2.5</v>
      </c>
      <c r="O18" s="77">
        <v>2.9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2.7</v>
      </c>
      <c r="L19" s="68"/>
      <c r="M19" s="68">
        <f t="shared" si="0"/>
        <v>0</v>
      </c>
      <c r="N19" s="76">
        <v>2.5</v>
      </c>
      <c r="O19" s="77">
        <v>2.9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3">
        <v>2.7</v>
      </c>
      <c r="L20" s="68"/>
      <c r="M20" s="68">
        <f t="shared" si="0"/>
        <v>0</v>
      </c>
      <c r="N20" s="76">
        <v>2.5</v>
      </c>
      <c r="O20" s="77">
        <v>2.9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Q20"/>
  <sheetViews>
    <sheetView zoomScale="80" zoomScaleNormal="80" workbookViewId="0">
      <selection activeCell="P6" sqref="P6"/>
    </sheetView>
  </sheetViews>
  <sheetFormatPr defaultColWidth="9" defaultRowHeight="15"/>
  <cols>
    <col min="1" max="1" width="3.75" style="11" customWidth="1"/>
    <col min="2" max="2" width="8.37962962962963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6.87962962962963" style="12" customWidth="1"/>
    <col min="12" max="12" width="9.75" style="12" customWidth="1"/>
    <col min="13" max="13" width="7.87962962962963" style="64" customWidth="1"/>
    <col min="14" max="15" width="2.62962962962963" style="12" customWidth="1"/>
    <col min="16" max="16" width="11.8796296296296" style="11" customWidth="1"/>
    <col min="17" max="16384" width="9" style="11"/>
  </cols>
  <sheetData>
    <row r="1" ht="20.1" customHeight="1" spans="6:6">
      <c r="F1" s="13" t="s">
        <v>61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75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65">
        <v>5.97777777777778</v>
      </c>
      <c r="C3" s="65">
        <v>6.00808823529412</v>
      </c>
      <c r="D3" s="66">
        <v>5.88823529411765</v>
      </c>
      <c r="E3" s="66">
        <v>6.065</v>
      </c>
      <c r="F3" s="65">
        <v>5.9</v>
      </c>
      <c r="G3" s="65">
        <v>5.939</v>
      </c>
      <c r="H3" s="65">
        <v>5.98</v>
      </c>
      <c r="I3" s="69"/>
      <c r="J3" s="69"/>
      <c r="K3" s="23">
        <v>6</v>
      </c>
      <c r="L3" s="68">
        <f>AVERAGE(B3:J3)</f>
        <v>5.96544304388422</v>
      </c>
      <c r="M3" s="68">
        <f t="shared" ref="M3:M20" si="0">MAX(B3:J3)-MIN(B3:J3)</f>
        <v>0.17676470588235</v>
      </c>
      <c r="N3" s="76">
        <v>5.8</v>
      </c>
      <c r="O3" s="77">
        <v>6.2</v>
      </c>
      <c r="P3" s="78">
        <f>L3/L3*100</f>
        <v>100</v>
      </c>
    </row>
    <row r="4" ht="15.95" customHeight="1" spans="1:16">
      <c r="A4" s="19">
        <v>6</v>
      </c>
      <c r="B4" s="65">
        <v>5.97619047619048</v>
      </c>
      <c r="C4" s="65">
        <v>6.00441558441559</v>
      </c>
      <c r="D4" s="66">
        <v>5.88947368421053</v>
      </c>
      <c r="E4" s="66">
        <v>6.066</v>
      </c>
      <c r="F4" s="65">
        <v>5.83</v>
      </c>
      <c r="G4" s="65">
        <v>5.938</v>
      </c>
      <c r="H4" s="65">
        <v>6</v>
      </c>
      <c r="I4" s="65">
        <v>6.1</v>
      </c>
      <c r="J4" s="65">
        <v>5.97894736842105</v>
      </c>
      <c r="K4" s="23">
        <v>6</v>
      </c>
      <c r="L4" s="68">
        <f>AVERAGE(B4:J4)</f>
        <v>5.97589190147085</v>
      </c>
      <c r="M4" s="68">
        <f t="shared" si="0"/>
        <v>0.27</v>
      </c>
      <c r="N4" s="76">
        <v>5.8</v>
      </c>
      <c r="O4" s="77">
        <v>6.2</v>
      </c>
      <c r="P4" s="78">
        <f>L4/L$3*100</f>
        <v>100.175156438671</v>
      </c>
    </row>
    <row r="5" ht="15.95" customHeight="1" spans="1:16">
      <c r="A5" s="19">
        <v>7</v>
      </c>
      <c r="B5" s="65">
        <v>5.98636363636364</v>
      </c>
      <c r="C5" s="65">
        <v>6.00177777777778</v>
      </c>
      <c r="D5" s="66">
        <v>5.91363636363637</v>
      </c>
      <c r="E5" s="66">
        <v>6.065</v>
      </c>
      <c r="F5" s="65">
        <v>5.82541666666667</v>
      </c>
      <c r="G5" s="65">
        <v>5.933</v>
      </c>
      <c r="H5" s="65">
        <v>5.93</v>
      </c>
      <c r="I5" s="65">
        <v>6.08</v>
      </c>
      <c r="J5" s="65">
        <v>5.94</v>
      </c>
      <c r="K5" s="23">
        <v>6</v>
      </c>
      <c r="L5" s="68">
        <f>AVERAGE(B5:J5)</f>
        <v>5.96391049382716</v>
      </c>
      <c r="M5" s="68">
        <f t="shared" si="0"/>
        <v>0.25458333333333</v>
      </c>
      <c r="N5" s="76">
        <v>5.8</v>
      </c>
      <c r="O5" s="77">
        <v>6.2</v>
      </c>
      <c r="P5" s="78">
        <f>L5/L$3*100</f>
        <v>99.9743095350038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3">
        <v>6</v>
      </c>
      <c r="L6" s="68"/>
      <c r="M6" s="68">
        <f t="shared" si="0"/>
        <v>0</v>
      </c>
      <c r="N6" s="76">
        <v>5.8</v>
      </c>
      <c r="O6" s="77">
        <v>6.2</v>
      </c>
      <c r="P6" s="78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3">
        <v>6</v>
      </c>
      <c r="L7" s="68"/>
      <c r="M7" s="68">
        <f t="shared" si="0"/>
        <v>0</v>
      </c>
      <c r="N7" s="76">
        <v>5.8</v>
      </c>
      <c r="O7" s="77">
        <v>6.2</v>
      </c>
      <c r="P7" s="78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3">
        <v>6</v>
      </c>
      <c r="L8" s="68"/>
      <c r="M8" s="68">
        <f t="shared" si="0"/>
        <v>0</v>
      </c>
      <c r="N8" s="76">
        <v>5.8</v>
      </c>
      <c r="O8" s="77">
        <v>6.2</v>
      </c>
      <c r="P8" s="78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3">
        <v>6</v>
      </c>
      <c r="L9" s="68"/>
      <c r="M9" s="68">
        <f t="shared" si="0"/>
        <v>0</v>
      </c>
      <c r="N9" s="76">
        <v>5.8</v>
      </c>
      <c r="O9" s="77">
        <v>6.2</v>
      </c>
      <c r="P9" s="78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3">
        <v>6</v>
      </c>
      <c r="L10" s="68"/>
      <c r="M10" s="68">
        <f t="shared" si="0"/>
        <v>0</v>
      </c>
      <c r="N10" s="76">
        <v>5.8</v>
      </c>
      <c r="O10" s="77">
        <v>6.2</v>
      </c>
      <c r="P10" s="78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67"/>
      <c r="H11" s="67"/>
      <c r="I11" s="67"/>
      <c r="J11" s="67"/>
      <c r="K11" s="23">
        <v>6</v>
      </c>
      <c r="L11" s="68"/>
      <c r="M11" s="68">
        <f t="shared" si="0"/>
        <v>0</v>
      </c>
      <c r="N11" s="76">
        <v>5.8</v>
      </c>
      <c r="O11" s="77">
        <v>6.2</v>
      </c>
      <c r="P11" s="78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68"/>
      <c r="F12" s="67"/>
      <c r="G12" s="67"/>
      <c r="H12" s="67"/>
      <c r="I12" s="67"/>
      <c r="J12" s="67"/>
      <c r="K12" s="23">
        <v>6</v>
      </c>
      <c r="L12" s="68"/>
      <c r="M12" s="68">
        <f t="shared" si="0"/>
        <v>0</v>
      </c>
      <c r="N12" s="76">
        <v>5.8</v>
      </c>
      <c r="O12" s="77">
        <v>6.2</v>
      </c>
      <c r="P12" s="78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68"/>
      <c r="F13" s="67"/>
      <c r="G13" s="67"/>
      <c r="H13" s="67"/>
      <c r="I13" s="67"/>
      <c r="J13" s="67"/>
      <c r="K13" s="23">
        <v>6</v>
      </c>
      <c r="L13" s="68"/>
      <c r="M13" s="68">
        <f t="shared" si="0"/>
        <v>0</v>
      </c>
      <c r="N13" s="76">
        <v>5.8</v>
      </c>
      <c r="O13" s="77">
        <v>6.2</v>
      </c>
      <c r="P13" s="78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72"/>
      <c r="G14" s="67"/>
      <c r="H14" s="67"/>
      <c r="I14" s="67"/>
      <c r="J14" s="67"/>
      <c r="K14" s="23">
        <v>6</v>
      </c>
      <c r="L14" s="68"/>
      <c r="M14" s="68">
        <f t="shared" si="0"/>
        <v>0</v>
      </c>
      <c r="N14" s="76">
        <v>5.8</v>
      </c>
      <c r="O14" s="77">
        <v>6.2</v>
      </c>
      <c r="P14" s="78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3">
        <v>6</v>
      </c>
      <c r="L15" s="68"/>
      <c r="M15" s="68">
        <f t="shared" si="0"/>
        <v>0</v>
      </c>
      <c r="N15" s="76">
        <v>5.8</v>
      </c>
      <c r="O15" s="77">
        <v>6.2</v>
      </c>
      <c r="P15" s="78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68"/>
      <c r="F16" s="67"/>
      <c r="G16" s="67"/>
      <c r="H16" s="67"/>
      <c r="I16" s="67"/>
      <c r="J16" s="67"/>
      <c r="K16" s="23">
        <v>6</v>
      </c>
      <c r="L16" s="68"/>
      <c r="M16" s="68">
        <f t="shared" si="0"/>
        <v>0</v>
      </c>
      <c r="N16" s="76">
        <v>5.8</v>
      </c>
      <c r="O16" s="77">
        <v>6.2</v>
      </c>
      <c r="P16" s="78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3">
        <v>6</v>
      </c>
      <c r="L17" s="68"/>
      <c r="M17" s="68">
        <f t="shared" si="0"/>
        <v>0</v>
      </c>
      <c r="N17" s="76">
        <v>5.8</v>
      </c>
      <c r="O17" s="77">
        <v>6.2</v>
      </c>
      <c r="P17" s="78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6</v>
      </c>
      <c r="L18" s="68"/>
      <c r="M18" s="68">
        <f t="shared" si="0"/>
        <v>0</v>
      </c>
      <c r="N18" s="76">
        <v>5.8</v>
      </c>
      <c r="O18" s="77">
        <v>6.2</v>
      </c>
      <c r="P18" s="78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6</v>
      </c>
      <c r="L19" s="68"/>
      <c r="M19" s="68">
        <f t="shared" si="0"/>
        <v>0</v>
      </c>
      <c r="N19" s="76">
        <v>5.8</v>
      </c>
      <c r="O19" s="77">
        <v>6.2</v>
      </c>
      <c r="P19" s="78">
        <f t="shared" si="1"/>
        <v>0</v>
      </c>
      <c r="Q19" s="54"/>
    </row>
    <row r="20" ht="15.95" customHeight="1" spans="1:17">
      <c r="A20" s="19">
        <v>10</v>
      </c>
      <c r="B20" s="26"/>
      <c r="C20" s="74"/>
      <c r="D20" s="74"/>
      <c r="E20" s="74"/>
      <c r="F20" s="74"/>
      <c r="G20" s="74"/>
      <c r="H20" s="74"/>
      <c r="I20" s="74"/>
      <c r="J20" s="74"/>
      <c r="K20" s="23">
        <v>6</v>
      </c>
      <c r="L20" s="68"/>
      <c r="M20" s="68">
        <f t="shared" si="0"/>
        <v>0</v>
      </c>
      <c r="N20" s="76">
        <v>5.8</v>
      </c>
      <c r="O20" s="77">
        <v>6.2</v>
      </c>
      <c r="P20" s="78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10" width="11.75" style="11" customWidth="1"/>
    <col min="11" max="11" width="8.5" style="12" customWidth="1"/>
    <col min="12" max="12" width="11.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3:6">
      <c r="C1" s="11">
        <f>1052+49</f>
        <v>1101</v>
      </c>
      <c r="F1" s="13" t="s">
        <v>62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5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112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1002.33333333333</v>
      </c>
      <c r="C3" s="56">
        <v>991.852941176471</v>
      </c>
      <c r="D3" s="57">
        <v>1029.93571428571</v>
      </c>
      <c r="E3" s="58"/>
      <c r="F3" s="56">
        <v>976.9585</v>
      </c>
      <c r="G3" s="56"/>
      <c r="H3" s="56">
        <v>989.6</v>
      </c>
      <c r="I3" s="25"/>
      <c r="J3" s="25"/>
      <c r="K3" s="43">
        <v>1001</v>
      </c>
      <c r="L3" s="24">
        <f>AVERAGE(B3:J3)</f>
        <v>998.136097759102</v>
      </c>
      <c r="M3" s="24">
        <f>MAX(B3:J3)-MIN(B3:J3)</f>
        <v>52.97721428571</v>
      </c>
      <c r="N3" s="61">
        <v>950</v>
      </c>
      <c r="O3" s="62">
        <v>1052</v>
      </c>
      <c r="P3" s="51">
        <f>L3/L3*100</f>
        <v>100</v>
      </c>
    </row>
    <row r="4" ht="15.95" customHeight="1" spans="1:16">
      <c r="A4" s="19">
        <v>6</v>
      </c>
      <c r="B4" s="56">
        <v>1003.61904761905</v>
      </c>
      <c r="C4" s="56">
        <v>1009.34230769231</v>
      </c>
      <c r="D4" s="57">
        <v>1021.86470588235</v>
      </c>
      <c r="E4" s="58"/>
      <c r="F4" s="56">
        <v>984.901416666667</v>
      </c>
      <c r="G4" s="56"/>
      <c r="H4" s="56">
        <v>1005.6</v>
      </c>
      <c r="I4" s="56">
        <v>1004.2</v>
      </c>
      <c r="J4" s="56"/>
      <c r="K4" s="43">
        <v>1001</v>
      </c>
      <c r="L4" s="24">
        <f>AVERAGE(B4:J4)</f>
        <v>1004.92124631006</v>
      </c>
      <c r="M4" s="63">
        <f t="shared" ref="M4:M20" si="0">MAX(B4:J4)-MIN(B4:J4)</f>
        <v>36.9632892156829</v>
      </c>
      <c r="N4" s="61">
        <v>950</v>
      </c>
      <c r="O4" s="62">
        <v>1052</v>
      </c>
      <c r="P4" s="51">
        <f>L4/L$3*100</f>
        <v>100.679781902107</v>
      </c>
    </row>
    <row r="5" ht="15.95" customHeight="1" spans="1:16">
      <c r="A5" s="19">
        <v>7</v>
      </c>
      <c r="B5" s="56">
        <v>1004.09090909091</v>
      </c>
      <c r="C5" s="56">
        <v>997.642696629213</v>
      </c>
      <c r="D5" s="57">
        <v>1017.2</v>
      </c>
      <c r="E5" s="58"/>
      <c r="F5" s="56">
        <v>981.757625</v>
      </c>
      <c r="G5" s="56"/>
      <c r="H5" s="56">
        <v>1006.1</v>
      </c>
      <c r="I5" s="56">
        <v>995.54</v>
      </c>
      <c r="J5" s="56"/>
      <c r="K5" s="43">
        <v>1001</v>
      </c>
      <c r="L5" s="24">
        <f>AVERAGE(B5:J5)</f>
        <v>1000.38853845335</v>
      </c>
      <c r="M5" s="63">
        <f t="shared" si="0"/>
        <v>35.4423750000001</v>
      </c>
      <c r="N5" s="61">
        <v>950</v>
      </c>
      <c r="O5" s="62">
        <v>1052</v>
      </c>
      <c r="P5" s="51">
        <f>L5/L$3*100</f>
        <v>100.22566468634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1001</v>
      </c>
      <c r="L6" s="24"/>
      <c r="M6" s="63">
        <f t="shared" si="0"/>
        <v>0</v>
      </c>
      <c r="N6" s="61">
        <v>950</v>
      </c>
      <c r="O6" s="62">
        <v>1052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7"/>
      <c r="F7" s="23"/>
      <c r="G7" s="23"/>
      <c r="H7" s="23"/>
      <c r="I7" s="24"/>
      <c r="J7" s="23"/>
      <c r="K7" s="43">
        <v>1001</v>
      </c>
      <c r="L7" s="24"/>
      <c r="M7" s="63">
        <f t="shared" si="0"/>
        <v>0</v>
      </c>
      <c r="N7" s="61">
        <v>950</v>
      </c>
      <c r="O7" s="62">
        <v>1052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9"/>
      <c r="F8" s="25"/>
      <c r="G8" s="25"/>
      <c r="H8" s="25"/>
      <c r="I8" s="25"/>
      <c r="J8" s="25"/>
      <c r="K8" s="43">
        <v>1001</v>
      </c>
      <c r="L8" s="24"/>
      <c r="M8" s="63">
        <f t="shared" si="0"/>
        <v>0</v>
      </c>
      <c r="N8" s="61">
        <v>950</v>
      </c>
      <c r="O8" s="62">
        <v>1052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7"/>
      <c r="F9" s="23"/>
      <c r="G9" s="23"/>
      <c r="H9" s="23"/>
      <c r="I9" s="23"/>
      <c r="J9" s="23"/>
      <c r="K9" s="43">
        <v>1001</v>
      </c>
      <c r="L9" s="24"/>
      <c r="M9" s="63">
        <f t="shared" si="0"/>
        <v>0</v>
      </c>
      <c r="N9" s="61">
        <v>950</v>
      </c>
      <c r="O9" s="62">
        <v>1052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7"/>
      <c r="F10" s="23"/>
      <c r="G10" s="23"/>
      <c r="H10" s="23"/>
      <c r="I10" s="23"/>
      <c r="J10" s="23"/>
      <c r="K10" s="43">
        <v>1001</v>
      </c>
      <c r="L10" s="24"/>
      <c r="M10" s="63">
        <f t="shared" si="0"/>
        <v>0</v>
      </c>
      <c r="N10" s="61">
        <v>950</v>
      </c>
      <c r="O10" s="62">
        <v>1052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7"/>
      <c r="F11" s="23"/>
      <c r="G11" s="23"/>
      <c r="H11" s="23"/>
      <c r="I11" s="23"/>
      <c r="J11" s="23"/>
      <c r="K11" s="43">
        <v>1001</v>
      </c>
      <c r="L11" s="24"/>
      <c r="M11" s="63">
        <f t="shared" si="0"/>
        <v>0</v>
      </c>
      <c r="N11" s="61">
        <v>950</v>
      </c>
      <c r="O11" s="62">
        <v>1052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7"/>
      <c r="F12" s="23"/>
      <c r="G12" s="23"/>
      <c r="H12" s="23"/>
      <c r="I12" s="23"/>
      <c r="J12" s="23"/>
      <c r="K12" s="43">
        <v>1001</v>
      </c>
      <c r="L12" s="24"/>
      <c r="M12" s="63">
        <f t="shared" si="0"/>
        <v>0</v>
      </c>
      <c r="N12" s="61">
        <v>950</v>
      </c>
      <c r="O12" s="62">
        <v>1052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7"/>
      <c r="F13" s="23"/>
      <c r="G13" s="23"/>
      <c r="H13" s="23"/>
      <c r="I13" s="23"/>
      <c r="J13" s="23"/>
      <c r="K13" s="43">
        <v>1001</v>
      </c>
      <c r="L13" s="24"/>
      <c r="M13" s="63">
        <f t="shared" si="0"/>
        <v>0</v>
      </c>
      <c r="N13" s="61">
        <v>950</v>
      </c>
      <c r="O13" s="62">
        <v>1052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7"/>
      <c r="F14" s="26"/>
      <c r="G14" s="23"/>
      <c r="H14" s="23"/>
      <c r="I14" s="23"/>
      <c r="J14" s="23"/>
      <c r="K14" s="43">
        <v>1001</v>
      </c>
      <c r="L14" s="24"/>
      <c r="M14" s="63">
        <f t="shared" si="0"/>
        <v>0</v>
      </c>
      <c r="N14" s="61">
        <v>950</v>
      </c>
      <c r="O14" s="62">
        <v>1052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7"/>
      <c r="F15" s="23"/>
      <c r="G15" s="23"/>
      <c r="H15" s="23"/>
      <c r="I15" s="23"/>
      <c r="J15" s="23"/>
      <c r="K15" s="43">
        <v>1001</v>
      </c>
      <c r="L15" s="24"/>
      <c r="M15" s="63">
        <f t="shared" si="0"/>
        <v>0</v>
      </c>
      <c r="N15" s="61">
        <v>950</v>
      </c>
      <c r="O15" s="62">
        <v>1052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7"/>
      <c r="F16" s="23"/>
      <c r="G16" s="23"/>
      <c r="H16" s="23"/>
      <c r="I16" s="23"/>
      <c r="J16" s="23"/>
      <c r="K16" s="43">
        <v>1001</v>
      </c>
      <c r="L16" s="24"/>
      <c r="M16" s="63">
        <f t="shared" si="0"/>
        <v>0</v>
      </c>
      <c r="N16" s="61">
        <v>950</v>
      </c>
      <c r="O16" s="62">
        <v>1052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7"/>
      <c r="F17" s="23"/>
      <c r="G17" s="23"/>
      <c r="H17" s="23"/>
      <c r="I17" s="23"/>
      <c r="J17" s="23"/>
      <c r="K17" s="43">
        <v>1001</v>
      </c>
      <c r="L17" s="24"/>
      <c r="M17" s="63">
        <f t="shared" si="0"/>
        <v>0</v>
      </c>
      <c r="N17" s="61">
        <v>950</v>
      </c>
      <c r="O17" s="62">
        <v>1052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1001</v>
      </c>
      <c r="L18" s="24"/>
      <c r="M18" s="63">
        <f t="shared" si="0"/>
        <v>0</v>
      </c>
      <c r="N18" s="61">
        <v>950</v>
      </c>
      <c r="O18" s="62">
        <v>1052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1001</v>
      </c>
      <c r="L19" s="24"/>
      <c r="M19" s="63">
        <f t="shared" si="0"/>
        <v>0</v>
      </c>
      <c r="N19" s="61">
        <v>950</v>
      </c>
      <c r="O19" s="62">
        <v>1052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1001</v>
      </c>
      <c r="L20" s="24"/>
      <c r="M20" s="63">
        <f t="shared" si="0"/>
        <v>0</v>
      </c>
      <c r="N20" s="61">
        <v>950</v>
      </c>
      <c r="O20" s="62">
        <v>1052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Q20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0.1296296296296" style="11" customWidth="1"/>
    <col min="3" max="3" width="10.5" style="11" customWidth="1"/>
    <col min="4" max="4" width="9.87962962962963" style="11" customWidth="1"/>
    <col min="5" max="5" width="9.5" style="11" customWidth="1"/>
    <col min="6" max="6" width="9.87962962962963" style="11" customWidth="1"/>
    <col min="7" max="7" width="8.75" style="11" customWidth="1"/>
    <col min="8" max="8" width="10.6296296296296" style="11" customWidth="1"/>
    <col min="9" max="9" width="10.25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3:6">
      <c r="C1" s="11">
        <f>204-23</f>
        <v>181</v>
      </c>
      <c r="F1" s="13" t="s">
        <v>64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112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228.222222222222</v>
      </c>
      <c r="C3" s="56">
        <v>227.915492957746</v>
      </c>
      <c r="D3" s="57">
        <v>222.28125</v>
      </c>
      <c r="E3" s="58"/>
      <c r="F3" s="56">
        <v>227.375</v>
      </c>
      <c r="G3" s="56"/>
      <c r="H3" s="56">
        <v>231.2</v>
      </c>
      <c r="I3" s="25"/>
      <c r="J3" s="25"/>
      <c r="K3" s="43">
        <v>227</v>
      </c>
      <c r="L3" s="24">
        <f>AVERAGE(B3:J3)</f>
        <v>227.398793035994</v>
      </c>
      <c r="M3" s="24">
        <f t="shared" ref="M3:M20" si="0">MAX(B3:J3)-MIN(B3:J3)</f>
        <v>8.91874999999999</v>
      </c>
      <c r="N3" s="61">
        <v>204</v>
      </c>
      <c r="O3" s="62">
        <v>250</v>
      </c>
      <c r="P3" s="51">
        <f>L3/L3*100</f>
        <v>100</v>
      </c>
    </row>
    <row r="4" ht="15.95" customHeight="1" spans="1:16">
      <c r="A4" s="19">
        <v>6</v>
      </c>
      <c r="B4" s="56">
        <v>225.666666666667</v>
      </c>
      <c r="C4" s="56">
        <v>227.46375</v>
      </c>
      <c r="D4" s="57">
        <v>222.53125</v>
      </c>
      <c r="E4" s="58"/>
      <c r="F4" s="56">
        <v>230.567333333333</v>
      </c>
      <c r="G4" s="56"/>
      <c r="H4" s="56">
        <v>223.6</v>
      </c>
      <c r="I4" s="56">
        <v>220.6</v>
      </c>
      <c r="J4" s="56"/>
      <c r="K4" s="43">
        <v>227</v>
      </c>
      <c r="L4" s="24">
        <f>AVERAGE(B4:J4)</f>
        <v>225.0715</v>
      </c>
      <c r="M4" s="24">
        <f t="shared" si="0"/>
        <v>9.96733333333302</v>
      </c>
      <c r="N4" s="61">
        <v>204</v>
      </c>
      <c r="O4" s="62">
        <v>250</v>
      </c>
      <c r="P4" s="51">
        <f>L4/L$3*100</f>
        <v>98.9765587561297</v>
      </c>
    </row>
    <row r="5" ht="15.95" customHeight="1" spans="1:16">
      <c r="A5" s="19">
        <v>7</v>
      </c>
      <c r="B5" s="56">
        <v>227.818181818182</v>
      </c>
      <c r="C5" s="56">
        <v>228.895833333333</v>
      </c>
      <c r="D5" s="57">
        <v>221.935</v>
      </c>
      <c r="E5" s="58"/>
      <c r="F5" s="56">
        <v>233.167375</v>
      </c>
      <c r="G5" s="56"/>
      <c r="H5" s="56">
        <v>228.4</v>
      </c>
      <c r="I5" s="56">
        <v>213.23</v>
      </c>
      <c r="J5" s="56"/>
      <c r="K5" s="43">
        <v>227</v>
      </c>
      <c r="L5" s="24">
        <f>AVERAGE(B5:J5)</f>
        <v>225.574398358586</v>
      </c>
      <c r="M5" s="24">
        <f t="shared" si="0"/>
        <v>19.937375</v>
      </c>
      <c r="N5" s="61">
        <v>204</v>
      </c>
      <c r="O5" s="62">
        <v>250</v>
      </c>
      <c r="P5" s="51">
        <f>L5/L$3*100</f>
        <v>99.1977113629099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227</v>
      </c>
      <c r="L6" s="24"/>
      <c r="M6" s="24">
        <f t="shared" si="0"/>
        <v>0</v>
      </c>
      <c r="N6" s="61">
        <v>204</v>
      </c>
      <c r="O6" s="62">
        <v>250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7"/>
      <c r="F7" s="23"/>
      <c r="G7" s="23"/>
      <c r="H7" s="23"/>
      <c r="I7" s="24"/>
      <c r="J7" s="23"/>
      <c r="K7" s="43">
        <v>227</v>
      </c>
      <c r="L7" s="24"/>
      <c r="M7" s="24">
        <f t="shared" si="0"/>
        <v>0</v>
      </c>
      <c r="N7" s="61">
        <v>204</v>
      </c>
      <c r="O7" s="62">
        <v>250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9"/>
      <c r="F8" s="25"/>
      <c r="G8" s="25"/>
      <c r="H8" s="25"/>
      <c r="I8" s="25"/>
      <c r="J8" s="25"/>
      <c r="K8" s="43">
        <v>227</v>
      </c>
      <c r="L8" s="24"/>
      <c r="M8" s="24">
        <f t="shared" si="0"/>
        <v>0</v>
      </c>
      <c r="N8" s="61">
        <v>204</v>
      </c>
      <c r="O8" s="62">
        <v>250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7"/>
      <c r="F9" s="23"/>
      <c r="G9" s="23"/>
      <c r="H9" s="23"/>
      <c r="I9" s="23"/>
      <c r="J9" s="23"/>
      <c r="K9" s="43">
        <v>227</v>
      </c>
      <c r="L9" s="24"/>
      <c r="M9" s="24">
        <f t="shared" si="0"/>
        <v>0</v>
      </c>
      <c r="N9" s="61">
        <v>204</v>
      </c>
      <c r="O9" s="62">
        <v>250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7"/>
      <c r="F10" s="23"/>
      <c r="G10" s="23"/>
      <c r="H10" s="23"/>
      <c r="I10" s="23"/>
      <c r="J10" s="23"/>
      <c r="K10" s="43">
        <v>227</v>
      </c>
      <c r="L10" s="24"/>
      <c r="M10" s="24">
        <f t="shared" si="0"/>
        <v>0</v>
      </c>
      <c r="N10" s="61">
        <v>204</v>
      </c>
      <c r="O10" s="62">
        <v>250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7"/>
      <c r="F11" s="23"/>
      <c r="G11" s="23"/>
      <c r="H11" s="23"/>
      <c r="I11" s="23"/>
      <c r="J11" s="23"/>
      <c r="K11" s="43">
        <v>227</v>
      </c>
      <c r="L11" s="24"/>
      <c r="M11" s="24">
        <f t="shared" si="0"/>
        <v>0</v>
      </c>
      <c r="N11" s="61">
        <v>204</v>
      </c>
      <c r="O11" s="62">
        <v>250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7"/>
      <c r="F12" s="23"/>
      <c r="G12" s="23"/>
      <c r="H12" s="23"/>
      <c r="I12" s="23"/>
      <c r="J12" s="23"/>
      <c r="K12" s="43">
        <v>227</v>
      </c>
      <c r="L12" s="24"/>
      <c r="M12" s="24">
        <f t="shared" si="0"/>
        <v>0</v>
      </c>
      <c r="N12" s="61">
        <v>204</v>
      </c>
      <c r="O12" s="62">
        <v>250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7"/>
      <c r="F13" s="23"/>
      <c r="G13" s="23"/>
      <c r="H13" s="23"/>
      <c r="I13" s="23"/>
      <c r="J13" s="23"/>
      <c r="K13" s="43">
        <v>227</v>
      </c>
      <c r="L13" s="24"/>
      <c r="M13" s="24">
        <f t="shared" si="0"/>
        <v>0</v>
      </c>
      <c r="N13" s="61">
        <v>204</v>
      </c>
      <c r="O13" s="62">
        <v>250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7"/>
      <c r="F14" s="26"/>
      <c r="G14" s="23"/>
      <c r="H14" s="23"/>
      <c r="I14" s="23"/>
      <c r="J14" s="23"/>
      <c r="K14" s="43">
        <v>227</v>
      </c>
      <c r="L14" s="24"/>
      <c r="M14" s="24">
        <f t="shared" si="0"/>
        <v>0</v>
      </c>
      <c r="N14" s="61">
        <v>204</v>
      </c>
      <c r="O14" s="62">
        <v>250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7"/>
      <c r="F15" s="23"/>
      <c r="G15" s="23"/>
      <c r="H15" s="23"/>
      <c r="I15" s="23"/>
      <c r="J15" s="23"/>
      <c r="K15" s="43">
        <v>227</v>
      </c>
      <c r="L15" s="24"/>
      <c r="M15" s="24">
        <f t="shared" si="0"/>
        <v>0</v>
      </c>
      <c r="N15" s="61">
        <v>204</v>
      </c>
      <c r="O15" s="62">
        <v>250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7"/>
      <c r="F16" s="23"/>
      <c r="G16" s="23"/>
      <c r="H16" s="23"/>
      <c r="I16" s="23"/>
      <c r="J16" s="23"/>
      <c r="K16" s="43">
        <v>227</v>
      </c>
      <c r="L16" s="24"/>
      <c r="M16" s="24">
        <f t="shared" si="0"/>
        <v>0</v>
      </c>
      <c r="N16" s="61">
        <v>204</v>
      </c>
      <c r="O16" s="62">
        <v>250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7"/>
      <c r="F17" s="23"/>
      <c r="G17" s="23"/>
      <c r="H17" s="23"/>
      <c r="I17" s="23"/>
      <c r="J17" s="23"/>
      <c r="K17" s="43">
        <v>227</v>
      </c>
      <c r="L17" s="24"/>
      <c r="M17" s="24">
        <f t="shared" si="0"/>
        <v>0</v>
      </c>
      <c r="N17" s="61">
        <v>204</v>
      </c>
      <c r="O17" s="62">
        <v>250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227</v>
      </c>
      <c r="L18" s="24"/>
      <c r="M18" s="24">
        <f t="shared" si="0"/>
        <v>0</v>
      </c>
      <c r="N18" s="61">
        <v>204</v>
      </c>
      <c r="O18" s="62">
        <v>250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227</v>
      </c>
      <c r="L19" s="24"/>
      <c r="M19" s="24">
        <f t="shared" si="0"/>
        <v>0</v>
      </c>
      <c r="N19" s="61">
        <v>204</v>
      </c>
      <c r="O19" s="62">
        <v>250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227</v>
      </c>
      <c r="L20" s="24"/>
      <c r="M20" s="24">
        <f t="shared" si="0"/>
        <v>0</v>
      </c>
      <c r="N20" s="61">
        <v>204</v>
      </c>
      <c r="O20" s="62">
        <v>250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21"/>
  <sheetViews>
    <sheetView zoomScale="80" zoomScaleNormal="80" workbookViewId="0">
      <selection activeCell="P6" sqref="P6"/>
    </sheetView>
  </sheetViews>
  <sheetFormatPr defaultColWidth="9" defaultRowHeight="13.2"/>
  <cols>
    <col min="1" max="1" width="3.62962962962963" customWidth="1"/>
    <col min="2" max="2" width="8.12962962962963" customWidth="1"/>
    <col min="4" max="4" width="8.75" customWidth="1"/>
    <col min="5" max="5" width="10.5" customWidth="1"/>
    <col min="6" max="7" width="8.75" customWidth="1"/>
    <col min="8" max="8" width="10.6296296296296" customWidth="1"/>
    <col min="9" max="10" width="8.62962962962963" customWidth="1"/>
    <col min="11" max="11" width="6.87962962962963" customWidth="1"/>
    <col min="12" max="12" width="9.75" customWidth="1"/>
    <col min="13" max="13" width="8.25" customWidth="1"/>
    <col min="14" max="15" width="2.62962962962963" customWidth="1"/>
    <col min="16" max="16" width="10.1296296296296" customWidth="1"/>
  </cols>
  <sheetData>
    <row r="1" ht="20.1" customHeight="1" spans="6:6">
      <c r="F1" s="149" t="s">
        <v>10</v>
      </c>
    </row>
    <row r="2" s="148" customFormat="1" ht="15.95" customHeight="1" spans="1:18">
      <c r="A2" s="106" t="s">
        <v>68</v>
      </c>
      <c r="B2" s="107" t="s">
        <v>69</v>
      </c>
      <c r="C2" s="107" t="s">
        <v>70</v>
      </c>
      <c r="D2" s="108" t="s">
        <v>71</v>
      </c>
      <c r="E2" s="109" t="s">
        <v>72</v>
      </c>
      <c r="F2" s="107" t="s">
        <v>73</v>
      </c>
      <c r="G2" s="110" t="s">
        <v>74</v>
      </c>
      <c r="H2" s="107" t="s">
        <v>75</v>
      </c>
      <c r="I2" s="107" t="s">
        <v>76</v>
      </c>
      <c r="J2" s="115" t="s">
        <v>77</v>
      </c>
      <c r="K2" s="116" t="s">
        <v>2</v>
      </c>
      <c r="L2" s="117" t="s">
        <v>78</v>
      </c>
      <c r="M2" s="118" t="s">
        <v>79</v>
      </c>
      <c r="N2" s="150" t="s">
        <v>80</v>
      </c>
      <c r="O2" s="151" t="s">
        <v>81</v>
      </c>
      <c r="P2" s="121" t="s">
        <v>82</v>
      </c>
      <c r="Q2"/>
      <c r="R2"/>
    </row>
    <row r="3" s="148" customFormat="1" ht="15.95" customHeight="1" spans="1:16">
      <c r="A3" s="111">
        <v>5</v>
      </c>
      <c r="B3" s="65">
        <v>5.47277777777778</v>
      </c>
      <c r="C3" s="65">
        <v>5.51202702702702</v>
      </c>
      <c r="D3" s="66">
        <v>5.48875</v>
      </c>
      <c r="E3" s="66">
        <v>5.495</v>
      </c>
      <c r="F3" s="65">
        <v>5.522</v>
      </c>
      <c r="G3" s="65">
        <v>5.529</v>
      </c>
      <c r="H3" s="65">
        <v>5.5</v>
      </c>
      <c r="I3" s="65"/>
      <c r="J3" s="65"/>
      <c r="K3" s="56">
        <v>5.5</v>
      </c>
      <c r="L3" s="66">
        <f>AVERAGE(B3:J3)</f>
        <v>5.50279354354354</v>
      </c>
      <c r="M3" s="66">
        <f t="shared" ref="M3:M20" si="0">MAX(B3:J3)-MIN(B3:J3)</f>
        <v>0.0562222222222202</v>
      </c>
      <c r="N3" s="150">
        <v>5.3</v>
      </c>
      <c r="O3" s="151">
        <v>5.7</v>
      </c>
      <c r="P3" s="152">
        <f>L3/L3*100</f>
        <v>100</v>
      </c>
    </row>
    <row r="4" s="148" customFormat="1" ht="15.95" customHeight="1" spans="1:16">
      <c r="A4" s="111">
        <v>6</v>
      </c>
      <c r="B4" s="65">
        <v>5.4752380952381</v>
      </c>
      <c r="C4" s="65">
        <v>5.51836956521739</v>
      </c>
      <c r="D4" s="66">
        <v>5.48333333333333</v>
      </c>
      <c r="E4" s="66">
        <v>5.486</v>
      </c>
      <c r="F4" s="65">
        <v>5.51858333333333</v>
      </c>
      <c r="G4" s="65">
        <v>5.526</v>
      </c>
      <c r="H4" s="65">
        <v>5.51</v>
      </c>
      <c r="I4" s="65">
        <v>5.49</v>
      </c>
      <c r="J4" s="65">
        <v>5.4421052631579</v>
      </c>
      <c r="K4" s="56">
        <v>5.5</v>
      </c>
      <c r="L4" s="66">
        <f>AVERAGE(B4:J4)</f>
        <v>5.4944032878089</v>
      </c>
      <c r="M4" s="66">
        <f t="shared" si="0"/>
        <v>0.0838947368421001</v>
      </c>
      <c r="N4" s="150">
        <v>5.3</v>
      </c>
      <c r="O4" s="151">
        <v>5.7</v>
      </c>
      <c r="P4" s="124">
        <f>L4/L$3*100</f>
        <v>99.8475273391914</v>
      </c>
    </row>
    <row r="5" s="148" customFormat="1" ht="15.95" customHeight="1" spans="1:16">
      <c r="A5" s="111">
        <v>7</v>
      </c>
      <c r="B5" s="65">
        <v>5.47272727272727</v>
      </c>
      <c r="C5" s="65">
        <v>5.51260869565217</v>
      </c>
      <c r="D5" s="66">
        <v>5.48761904761905</v>
      </c>
      <c r="E5" s="66">
        <v>5.505</v>
      </c>
      <c r="F5" s="65">
        <v>5.50991666666667</v>
      </c>
      <c r="G5" s="65">
        <v>5.511</v>
      </c>
      <c r="H5" s="65">
        <v>5.5</v>
      </c>
      <c r="I5" s="65">
        <v>5.5</v>
      </c>
      <c r="J5" s="65">
        <v>5.42666666666667</v>
      </c>
      <c r="K5" s="56">
        <v>5.5</v>
      </c>
      <c r="L5" s="66">
        <f>AVERAGE(B5:J5)</f>
        <v>5.49172648325909</v>
      </c>
      <c r="M5" s="66">
        <f t="shared" si="0"/>
        <v>0.0859420289854995</v>
      </c>
      <c r="N5" s="150">
        <v>5.3</v>
      </c>
      <c r="O5" s="151">
        <v>5.7</v>
      </c>
      <c r="P5" s="124">
        <f>L5/L$3*100</f>
        <v>99.7988828729103</v>
      </c>
    </row>
    <row r="6" s="148" customFormat="1" ht="15.95" customHeight="1" spans="1:16">
      <c r="A6" s="111">
        <v>8</v>
      </c>
      <c r="B6" s="65"/>
      <c r="C6" s="65"/>
      <c r="D6" s="66"/>
      <c r="E6" s="65"/>
      <c r="F6" s="65"/>
      <c r="G6" s="65"/>
      <c r="H6" s="65"/>
      <c r="I6" s="65"/>
      <c r="J6" s="65"/>
      <c r="K6" s="56">
        <v>5.5</v>
      </c>
      <c r="L6" s="66"/>
      <c r="M6" s="66">
        <f t="shared" si="0"/>
        <v>0</v>
      </c>
      <c r="N6" s="150">
        <v>5.3</v>
      </c>
      <c r="O6" s="151">
        <v>5.7</v>
      </c>
      <c r="P6" s="124">
        <f t="shared" ref="P6:P20" si="1">L6/L$3*100</f>
        <v>0</v>
      </c>
    </row>
    <row r="7" s="148" customFormat="1" ht="15.95" customHeight="1" spans="1:16">
      <c r="A7" s="111">
        <v>9</v>
      </c>
      <c r="B7" s="65"/>
      <c r="C7" s="65"/>
      <c r="D7" s="66"/>
      <c r="E7" s="65"/>
      <c r="F7" s="65"/>
      <c r="G7" s="65"/>
      <c r="H7" s="65"/>
      <c r="I7" s="65"/>
      <c r="J7" s="65"/>
      <c r="K7" s="56">
        <v>5.5</v>
      </c>
      <c r="L7" s="66"/>
      <c r="M7" s="66">
        <f t="shared" si="0"/>
        <v>0</v>
      </c>
      <c r="N7" s="150">
        <v>5.3</v>
      </c>
      <c r="O7" s="151">
        <v>5.7</v>
      </c>
      <c r="P7" s="124">
        <f t="shared" si="1"/>
        <v>0</v>
      </c>
    </row>
    <row r="8" s="148" customFormat="1" ht="15.95" customHeight="1" spans="1:16">
      <c r="A8" s="111">
        <v>10</v>
      </c>
      <c r="B8" s="69"/>
      <c r="C8" s="69"/>
      <c r="D8" s="70"/>
      <c r="E8" s="71"/>
      <c r="F8" s="69"/>
      <c r="G8" s="69"/>
      <c r="H8" s="69"/>
      <c r="I8" s="69"/>
      <c r="J8" s="69"/>
      <c r="K8" s="56">
        <v>5.5</v>
      </c>
      <c r="L8" s="66"/>
      <c r="M8" s="66">
        <f t="shared" si="0"/>
        <v>0</v>
      </c>
      <c r="N8" s="150">
        <v>5.3</v>
      </c>
      <c r="O8" s="151">
        <v>5.7</v>
      </c>
      <c r="P8" s="124">
        <f t="shared" si="1"/>
        <v>0</v>
      </c>
    </row>
    <row r="9" s="148" customFormat="1" ht="15.95" customHeight="1" spans="1:16">
      <c r="A9" s="111">
        <v>11</v>
      </c>
      <c r="B9" s="65"/>
      <c r="C9" s="65"/>
      <c r="D9" s="66"/>
      <c r="E9" s="65"/>
      <c r="F9" s="65"/>
      <c r="G9" s="65"/>
      <c r="H9" s="65"/>
      <c r="I9" s="65"/>
      <c r="J9" s="65"/>
      <c r="K9" s="56">
        <v>5.5</v>
      </c>
      <c r="L9" s="66"/>
      <c r="M9" s="66">
        <f t="shared" si="0"/>
        <v>0</v>
      </c>
      <c r="N9" s="150">
        <v>5.3</v>
      </c>
      <c r="O9" s="151">
        <v>5.7</v>
      </c>
      <c r="P9" s="124">
        <f t="shared" si="1"/>
        <v>0</v>
      </c>
    </row>
    <row r="10" s="148" customFormat="1" ht="15.95" customHeight="1" spans="1:16">
      <c r="A10" s="111">
        <v>12</v>
      </c>
      <c r="B10" s="65"/>
      <c r="C10" s="65"/>
      <c r="D10" s="66"/>
      <c r="E10" s="65"/>
      <c r="F10" s="65"/>
      <c r="G10" s="65"/>
      <c r="H10" s="65"/>
      <c r="I10" s="65"/>
      <c r="J10" s="65"/>
      <c r="K10" s="56">
        <v>5.5</v>
      </c>
      <c r="L10" s="66"/>
      <c r="M10" s="66">
        <f t="shared" si="0"/>
        <v>0</v>
      </c>
      <c r="N10" s="150">
        <v>5.3</v>
      </c>
      <c r="O10" s="151">
        <v>5.7</v>
      </c>
      <c r="P10" s="124">
        <f t="shared" si="1"/>
        <v>0</v>
      </c>
    </row>
    <row r="11" s="148" customFormat="1" ht="15.95" customHeight="1" spans="1:16">
      <c r="A11" s="111">
        <v>1</v>
      </c>
      <c r="B11" s="65"/>
      <c r="C11" s="65"/>
      <c r="D11" s="66"/>
      <c r="E11" s="65"/>
      <c r="F11" s="65"/>
      <c r="G11" s="65"/>
      <c r="H11" s="65"/>
      <c r="I11" s="65"/>
      <c r="J11" s="65"/>
      <c r="K11" s="56">
        <v>5.5</v>
      </c>
      <c r="L11" s="66"/>
      <c r="M11" s="66">
        <f t="shared" si="0"/>
        <v>0</v>
      </c>
      <c r="N11" s="150">
        <v>5.3</v>
      </c>
      <c r="O11" s="151">
        <v>5.7</v>
      </c>
      <c r="P11" s="124">
        <f t="shared" si="1"/>
        <v>0</v>
      </c>
    </row>
    <row r="12" s="148" customFormat="1" ht="15.95" customHeight="1" spans="1:16">
      <c r="A12" s="111">
        <v>2</v>
      </c>
      <c r="B12" s="65"/>
      <c r="C12" s="65"/>
      <c r="D12" s="66"/>
      <c r="E12" s="65"/>
      <c r="F12" s="65"/>
      <c r="G12" s="65"/>
      <c r="H12" s="65"/>
      <c r="I12" s="65"/>
      <c r="J12" s="65"/>
      <c r="K12" s="56">
        <v>5.5</v>
      </c>
      <c r="L12" s="66"/>
      <c r="M12" s="66">
        <f t="shared" si="0"/>
        <v>0</v>
      </c>
      <c r="N12" s="150">
        <v>5.3</v>
      </c>
      <c r="O12" s="151">
        <v>5.7</v>
      </c>
      <c r="P12" s="124">
        <f t="shared" si="1"/>
        <v>0</v>
      </c>
    </row>
    <row r="13" s="148" customFormat="1" ht="15.95" customHeight="1" spans="1:16">
      <c r="A13" s="111">
        <v>3</v>
      </c>
      <c r="B13" s="65"/>
      <c r="C13" s="65"/>
      <c r="D13" s="66"/>
      <c r="E13" s="65"/>
      <c r="F13" s="65"/>
      <c r="G13" s="65"/>
      <c r="H13" s="65"/>
      <c r="I13" s="65"/>
      <c r="J13" s="65"/>
      <c r="K13" s="56">
        <v>5.5</v>
      </c>
      <c r="L13" s="66"/>
      <c r="M13" s="66">
        <f t="shared" si="0"/>
        <v>0</v>
      </c>
      <c r="N13" s="150">
        <v>5.3</v>
      </c>
      <c r="O13" s="151">
        <v>5.7</v>
      </c>
      <c r="P13" s="124">
        <f t="shared" si="1"/>
        <v>0</v>
      </c>
    </row>
    <row r="14" s="148" customFormat="1" ht="15.95" customHeight="1" spans="1:16">
      <c r="A14" s="111">
        <v>4</v>
      </c>
      <c r="B14" s="65"/>
      <c r="C14" s="65"/>
      <c r="D14" s="113"/>
      <c r="E14" s="65"/>
      <c r="F14" s="65"/>
      <c r="G14" s="65"/>
      <c r="H14" s="65"/>
      <c r="I14" s="65"/>
      <c r="J14" s="65"/>
      <c r="K14" s="56">
        <v>5.5</v>
      </c>
      <c r="L14" s="66"/>
      <c r="M14" s="66">
        <f t="shared" si="0"/>
        <v>0</v>
      </c>
      <c r="N14" s="150">
        <v>5.3</v>
      </c>
      <c r="O14" s="151">
        <v>5.7</v>
      </c>
      <c r="P14" s="124">
        <f t="shared" si="1"/>
        <v>0</v>
      </c>
    </row>
    <row r="15" s="148" customFormat="1" ht="15.95" customHeight="1" spans="1:17">
      <c r="A15" s="111">
        <v>5</v>
      </c>
      <c r="B15" s="65"/>
      <c r="C15" s="65"/>
      <c r="D15" s="66"/>
      <c r="E15" s="65"/>
      <c r="F15" s="65"/>
      <c r="G15" s="65"/>
      <c r="H15" s="65"/>
      <c r="I15" s="65"/>
      <c r="J15" s="65"/>
      <c r="K15" s="56">
        <v>5.5</v>
      </c>
      <c r="L15" s="66"/>
      <c r="M15" s="66">
        <f t="shared" si="0"/>
        <v>0</v>
      </c>
      <c r="N15" s="150">
        <v>5.3</v>
      </c>
      <c r="O15" s="151">
        <v>5.7</v>
      </c>
      <c r="P15" s="124">
        <f t="shared" si="1"/>
        <v>0</v>
      </c>
      <c r="Q15" s="153"/>
    </row>
    <row r="16" s="148" customFormat="1" ht="15.95" customHeight="1" spans="1:17">
      <c r="A16" s="111">
        <v>6</v>
      </c>
      <c r="B16" s="65"/>
      <c r="C16" s="65"/>
      <c r="D16" s="113"/>
      <c r="E16" s="65"/>
      <c r="F16" s="65"/>
      <c r="G16" s="65"/>
      <c r="H16" s="65"/>
      <c r="I16" s="65"/>
      <c r="J16" s="65"/>
      <c r="K16" s="56">
        <v>5.5</v>
      </c>
      <c r="L16" s="66"/>
      <c r="M16" s="66">
        <f t="shared" si="0"/>
        <v>0</v>
      </c>
      <c r="N16" s="150">
        <v>5.3</v>
      </c>
      <c r="O16" s="151">
        <v>5.7</v>
      </c>
      <c r="P16" s="124">
        <f t="shared" si="1"/>
        <v>0</v>
      </c>
      <c r="Q16" s="153"/>
    </row>
    <row r="17" s="148" customFormat="1" ht="15.95" customHeight="1" spans="1:17">
      <c r="A17" s="111">
        <v>7</v>
      </c>
      <c r="B17" s="88"/>
      <c r="C17" s="88"/>
      <c r="D17" s="88"/>
      <c r="E17" s="88"/>
      <c r="F17" s="88"/>
      <c r="G17" s="88"/>
      <c r="H17" s="88"/>
      <c r="I17" s="88"/>
      <c r="J17" s="88"/>
      <c r="K17" s="56">
        <v>5.5</v>
      </c>
      <c r="L17" s="66"/>
      <c r="M17" s="66">
        <f t="shared" si="0"/>
        <v>0</v>
      </c>
      <c r="N17" s="150">
        <v>5.3</v>
      </c>
      <c r="O17" s="151">
        <v>5.7</v>
      </c>
      <c r="P17" s="124">
        <f t="shared" si="1"/>
        <v>0</v>
      </c>
      <c r="Q17" s="153"/>
    </row>
    <row r="18" s="148" customFormat="1" ht="15.95" customHeight="1" spans="1:17">
      <c r="A18" s="111">
        <v>8</v>
      </c>
      <c r="B18" s="88"/>
      <c r="C18" s="88"/>
      <c r="D18" s="88"/>
      <c r="E18" s="88"/>
      <c r="F18" s="88"/>
      <c r="G18" s="88"/>
      <c r="H18" s="88"/>
      <c r="I18" s="88"/>
      <c r="J18" s="88"/>
      <c r="K18" s="56">
        <v>5.5</v>
      </c>
      <c r="L18" s="66"/>
      <c r="M18" s="66">
        <f t="shared" si="0"/>
        <v>0</v>
      </c>
      <c r="N18" s="150">
        <v>5.3</v>
      </c>
      <c r="O18" s="151">
        <v>5.7</v>
      </c>
      <c r="P18" s="124">
        <f t="shared" si="1"/>
        <v>0</v>
      </c>
      <c r="Q18" s="153"/>
    </row>
    <row r="19" s="148" customFormat="1" ht="15.95" customHeight="1" spans="1:17">
      <c r="A19" s="111">
        <v>9</v>
      </c>
      <c r="B19" s="88"/>
      <c r="C19" s="88"/>
      <c r="D19" s="88"/>
      <c r="E19" s="88"/>
      <c r="F19" s="88"/>
      <c r="G19" s="88"/>
      <c r="H19" s="88"/>
      <c r="I19" s="88"/>
      <c r="J19" s="88"/>
      <c r="K19" s="56">
        <v>5.5</v>
      </c>
      <c r="L19" s="66"/>
      <c r="M19" s="66">
        <f t="shared" si="0"/>
        <v>0</v>
      </c>
      <c r="N19" s="150">
        <v>5.3</v>
      </c>
      <c r="O19" s="151">
        <v>5.7</v>
      </c>
      <c r="P19" s="124">
        <f t="shared" si="1"/>
        <v>0</v>
      </c>
      <c r="Q19" s="153"/>
    </row>
    <row r="20" s="148" customFormat="1" ht="15.95" customHeight="1" spans="1:17">
      <c r="A20" s="111">
        <v>10</v>
      </c>
      <c r="B20" s="88"/>
      <c r="C20" s="114"/>
      <c r="D20" s="114"/>
      <c r="E20" s="114"/>
      <c r="F20" s="114"/>
      <c r="G20" s="114"/>
      <c r="H20" s="114"/>
      <c r="I20" s="114"/>
      <c r="J20" s="114"/>
      <c r="K20" s="56">
        <v>5.5</v>
      </c>
      <c r="L20" s="66"/>
      <c r="M20" s="66">
        <f t="shared" si="0"/>
        <v>0</v>
      </c>
      <c r="N20" s="150">
        <v>5.3</v>
      </c>
      <c r="O20" s="151">
        <v>5.7</v>
      </c>
      <c r="P20" s="124">
        <f t="shared" si="1"/>
        <v>0</v>
      </c>
      <c r="Q20" s="153"/>
    </row>
    <row r="21" ht="16.2" spans="14:15">
      <c r="N21" s="150">
        <v>5.1</v>
      </c>
      <c r="O21" s="151">
        <v>5.5</v>
      </c>
    </row>
  </sheetData>
  <pageMargins left="0.787" right="0.787" top="0.984" bottom="0.984" header="0.512" footer="0.512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:Q21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8.5" style="11" customWidth="1"/>
    <col min="3" max="3" width="9" style="11"/>
    <col min="4" max="7" width="8.75" style="11" customWidth="1"/>
    <col min="8" max="8" width="10.6296296296296" style="11" customWidth="1"/>
    <col min="9" max="9" width="8.62962962962963" style="11" customWidth="1"/>
    <col min="10" max="10" width="9.37962962962963" style="11" customWidth="1"/>
    <col min="11" max="11" width="7.5" style="12" customWidth="1"/>
    <col min="12" max="12" width="9.75" style="12" customWidth="1"/>
    <col min="13" max="13" width="7.87962962962963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66</v>
      </c>
    </row>
    <row r="2" ht="16.2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112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56">
        <v>83.2777777777778</v>
      </c>
      <c r="C3" s="56">
        <v>82.5710144927536</v>
      </c>
      <c r="D3" s="57">
        <v>86.3692307692308</v>
      </c>
      <c r="E3" s="58"/>
      <c r="F3" s="56">
        <v>82.125</v>
      </c>
      <c r="G3" s="56"/>
      <c r="H3" s="56">
        <v>82.3</v>
      </c>
      <c r="I3" s="25"/>
      <c r="J3" s="25"/>
      <c r="K3" s="43">
        <v>83</v>
      </c>
      <c r="L3" s="24">
        <f>AVERAGE(B3:J3)</f>
        <v>83.3286046079524</v>
      </c>
      <c r="M3" s="24">
        <f>MAX(B3:J3)-MIN(B3:J3)</f>
        <v>4.2442307692308</v>
      </c>
      <c r="N3" s="61">
        <v>74</v>
      </c>
      <c r="O3" s="62">
        <v>92</v>
      </c>
      <c r="P3" s="51">
        <f>L3/L3*100</f>
        <v>100</v>
      </c>
    </row>
    <row r="4" ht="15.95" customHeight="1" spans="1:16">
      <c r="A4" s="19">
        <v>6</v>
      </c>
      <c r="B4" s="56">
        <v>82.6190476190476</v>
      </c>
      <c r="C4" s="56">
        <v>85.9333333333333</v>
      </c>
      <c r="D4" s="57">
        <v>83.1294117647059</v>
      </c>
      <c r="E4" s="58"/>
      <c r="F4" s="56">
        <v>82.0110833333333</v>
      </c>
      <c r="G4" s="56"/>
      <c r="H4" s="56">
        <v>82.6</v>
      </c>
      <c r="I4" s="56">
        <v>81.4</v>
      </c>
      <c r="J4" s="56"/>
      <c r="K4" s="43">
        <v>83</v>
      </c>
      <c r="L4" s="24">
        <f>AVERAGE(B4:J4)</f>
        <v>82.94881267507</v>
      </c>
      <c r="M4" s="24">
        <f t="shared" ref="M4:M20" si="0">MAX(B4:J4)-MIN(B4:J4)</f>
        <v>4.53333333333329</v>
      </c>
      <c r="N4" s="61">
        <v>74</v>
      </c>
      <c r="O4" s="62">
        <v>92</v>
      </c>
      <c r="P4" s="51">
        <f>L4/L$3*100</f>
        <v>99.5442238176563</v>
      </c>
    </row>
    <row r="5" ht="15.95" customHeight="1" spans="1:16">
      <c r="A5" s="19">
        <v>7</v>
      </c>
      <c r="B5" s="56">
        <v>83</v>
      </c>
      <c r="C5" s="56">
        <v>84.45</v>
      </c>
      <c r="D5" s="57">
        <v>81.45</v>
      </c>
      <c r="E5" s="58"/>
      <c r="F5" s="56">
        <v>80.7485833333333</v>
      </c>
      <c r="G5" s="56"/>
      <c r="H5" s="56">
        <v>80.9</v>
      </c>
      <c r="I5" s="56">
        <v>80.4</v>
      </c>
      <c r="J5" s="56"/>
      <c r="K5" s="43">
        <v>83</v>
      </c>
      <c r="L5" s="24">
        <f>AVERAGE(B5:J5)</f>
        <v>81.8247638888889</v>
      </c>
      <c r="M5" s="24">
        <f t="shared" si="0"/>
        <v>4.05</v>
      </c>
      <c r="N5" s="61">
        <v>74</v>
      </c>
      <c r="O5" s="62">
        <v>92</v>
      </c>
      <c r="P5" s="51">
        <f>L5/L$3*100</f>
        <v>98.1952887293158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83</v>
      </c>
      <c r="L6" s="24"/>
      <c r="M6" s="24">
        <f t="shared" si="0"/>
        <v>0</v>
      </c>
      <c r="N6" s="61">
        <v>74</v>
      </c>
      <c r="O6" s="62">
        <v>92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7"/>
      <c r="F7" s="23"/>
      <c r="G7" s="23"/>
      <c r="H7" s="23"/>
      <c r="I7" s="24"/>
      <c r="J7" s="23"/>
      <c r="K7" s="43">
        <v>83</v>
      </c>
      <c r="L7" s="24"/>
      <c r="M7" s="24">
        <f t="shared" si="0"/>
        <v>0</v>
      </c>
      <c r="N7" s="61">
        <v>74</v>
      </c>
      <c r="O7" s="62">
        <v>92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9"/>
      <c r="F8" s="25"/>
      <c r="G8" s="25"/>
      <c r="H8" s="25"/>
      <c r="I8" s="25"/>
      <c r="J8" s="25"/>
      <c r="K8" s="43">
        <v>83</v>
      </c>
      <c r="L8" s="24"/>
      <c r="M8" s="24">
        <f t="shared" si="0"/>
        <v>0</v>
      </c>
      <c r="N8" s="61">
        <v>74</v>
      </c>
      <c r="O8" s="62">
        <v>92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7"/>
      <c r="F9" s="23"/>
      <c r="G9" s="23"/>
      <c r="H9" s="23"/>
      <c r="I9" s="23"/>
      <c r="J9" s="23"/>
      <c r="K9" s="43">
        <v>83</v>
      </c>
      <c r="L9" s="24"/>
      <c r="M9" s="24">
        <f t="shared" si="0"/>
        <v>0</v>
      </c>
      <c r="N9" s="61">
        <v>74</v>
      </c>
      <c r="O9" s="62">
        <v>92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7"/>
      <c r="F10" s="23"/>
      <c r="G10" s="23"/>
      <c r="H10" s="23"/>
      <c r="I10" s="23"/>
      <c r="J10" s="23"/>
      <c r="K10" s="43">
        <v>83</v>
      </c>
      <c r="L10" s="24"/>
      <c r="M10" s="24">
        <f t="shared" si="0"/>
        <v>0</v>
      </c>
      <c r="N10" s="61">
        <v>74</v>
      </c>
      <c r="O10" s="62">
        <v>92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7"/>
      <c r="F11" s="23"/>
      <c r="G11" s="23"/>
      <c r="H11" s="23"/>
      <c r="I11" s="23"/>
      <c r="J11" s="23"/>
      <c r="K11" s="43">
        <v>83</v>
      </c>
      <c r="L11" s="24"/>
      <c r="M11" s="24">
        <f t="shared" si="0"/>
        <v>0</v>
      </c>
      <c r="N11" s="61">
        <v>74</v>
      </c>
      <c r="O11" s="62">
        <v>92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7"/>
      <c r="F12" s="23"/>
      <c r="G12" s="23"/>
      <c r="H12" s="23"/>
      <c r="I12" s="23"/>
      <c r="J12" s="23"/>
      <c r="K12" s="43">
        <v>83</v>
      </c>
      <c r="L12" s="24"/>
      <c r="M12" s="24">
        <f t="shared" si="0"/>
        <v>0</v>
      </c>
      <c r="N12" s="61">
        <v>74</v>
      </c>
      <c r="O12" s="62">
        <v>92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7"/>
      <c r="F13" s="23"/>
      <c r="G13" s="23"/>
      <c r="H13" s="23"/>
      <c r="I13" s="23"/>
      <c r="J13" s="23"/>
      <c r="K13" s="43">
        <v>83</v>
      </c>
      <c r="L13" s="24"/>
      <c r="M13" s="24">
        <f t="shared" si="0"/>
        <v>0</v>
      </c>
      <c r="N13" s="61">
        <v>74</v>
      </c>
      <c r="O13" s="62">
        <v>92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7"/>
      <c r="F14" s="26"/>
      <c r="G14" s="23"/>
      <c r="H14" s="23"/>
      <c r="I14" s="23"/>
      <c r="J14" s="23"/>
      <c r="K14" s="43">
        <v>83</v>
      </c>
      <c r="L14" s="24"/>
      <c r="M14" s="24">
        <f t="shared" si="0"/>
        <v>0</v>
      </c>
      <c r="N14" s="61">
        <v>74</v>
      </c>
      <c r="O14" s="62">
        <v>92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7"/>
      <c r="F15" s="23"/>
      <c r="G15" s="23"/>
      <c r="H15" s="23"/>
      <c r="I15" s="23"/>
      <c r="J15" s="23"/>
      <c r="K15" s="43">
        <v>83</v>
      </c>
      <c r="L15" s="24"/>
      <c r="M15" s="24">
        <f t="shared" si="0"/>
        <v>0</v>
      </c>
      <c r="N15" s="61">
        <v>74</v>
      </c>
      <c r="O15" s="62">
        <v>92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7"/>
      <c r="F16" s="23"/>
      <c r="G16" s="23"/>
      <c r="H16" s="23"/>
      <c r="I16" s="23"/>
      <c r="J16" s="23"/>
      <c r="K16" s="43">
        <v>83</v>
      </c>
      <c r="L16" s="24"/>
      <c r="M16" s="24">
        <f t="shared" si="0"/>
        <v>0</v>
      </c>
      <c r="N16" s="61">
        <v>74</v>
      </c>
      <c r="O16" s="62">
        <v>92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7"/>
      <c r="F17" s="23"/>
      <c r="G17" s="23"/>
      <c r="H17" s="23"/>
      <c r="I17" s="23"/>
      <c r="J17" s="23"/>
      <c r="K17" s="43">
        <v>83</v>
      </c>
      <c r="L17" s="24"/>
      <c r="M17" s="24">
        <f t="shared" si="0"/>
        <v>0</v>
      </c>
      <c r="N17" s="61">
        <v>74</v>
      </c>
      <c r="O17" s="62">
        <v>92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83</v>
      </c>
      <c r="L18" s="24"/>
      <c r="M18" s="24">
        <f t="shared" si="0"/>
        <v>0</v>
      </c>
      <c r="N18" s="61">
        <v>74</v>
      </c>
      <c r="O18" s="62">
        <v>92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83</v>
      </c>
      <c r="L19" s="24"/>
      <c r="M19" s="24">
        <f t="shared" si="0"/>
        <v>0</v>
      </c>
      <c r="N19" s="61">
        <v>74</v>
      </c>
      <c r="O19" s="62">
        <v>92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83</v>
      </c>
      <c r="L20" s="24"/>
      <c r="M20" s="24">
        <f t="shared" si="0"/>
        <v>0</v>
      </c>
      <c r="N20" s="61">
        <v>74</v>
      </c>
      <c r="O20" s="62">
        <v>92</v>
      </c>
      <c r="P20" s="51">
        <f t="shared" si="1"/>
        <v>0</v>
      </c>
      <c r="Q20" s="54"/>
    </row>
    <row r="21" ht="18.6" spans="11:11">
      <c r="K21" s="43">
        <v>89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/>
  <dimension ref="A1:AA21"/>
  <sheetViews>
    <sheetView zoomScale="80" zoomScaleNormal="80" workbookViewId="0">
      <selection activeCell="W22" sqref="W22"/>
    </sheetView>
  </sheetViews>
  <sheetFormatPr defaultColWidth="9" defaultRowHeight="13.2"/>
  <cols>
    <col min="1" max="1" width="3.75" style="11" customWidth="1"/>
    <col min="2" max="2" width="9.25" style="11" customWidth="1"/>
    <col min="3" max="3" width="9.12962962962963" style="11" customWidth="1"/>
    <col min="4" max="7" width="9.25" style="11" customWidth="1"/>
    <col min="8" max="9" width="10.6296296296296" style="11" customWidth="1"/>
    <col min="10" max="10" width="9.75" style="11" customWidth="1"/>
    <col min="11" max="11" width="10.6296296296296" style="11" customWidth="1"/>
    <col min="12" max="12" width="9.12962962962963" style="11" customWidth="1"/>
    <col min="13" max="13" width="7.87962962962963" style="11" customWidth="1"/>
    <col min="14" max="14" width="11.3796296296296" style="11" customWidth="1"/>
    <col min="15" max="15" width="9.37962962962963" style="11" customWidth="1"/>
    <col min="16" max="16" width="8.75" style="11" customWidth="1"/>
    <col min="17" max="20" width="3.5" style="12" customWidth="1"/>
    <col min="21" max="21" width="8.5" style="11" customWidth="1"/>
    <col min="22" max="22" width="9.87962962962963" style="11" customWidth="1"/>
    <col min="23" max="23" width="57.5" style="11" customWidth="1"/>
    <col min="24" max="24" width="2.12962962962963" style="11" customWidth="1"/>
    <col min="25" max="16384" width="9" style="11"/>
  </cols>
  <sheetData>
    <row r="1" ht="20.1" customHeight="1" spans="6:6">
      <c r="F1" s="13" t="s">
        <v>113</v>
      </c>
    </row>
    <row r="2" ht="15.95" customHeight="1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30" t="s">
        <v>94</v>
      </c>
      <c r="L2" s="31" t="s">
        <v>95</v>
      </c>
      <c r="M2" s="32" t="s">
        <v>79</v>
      </c>
      <c r="N2" s="33" t="s">
        <v>96</v>
      </c>
      <c r="O2" s="33" t="s">
        <v>97</v>
      </c>
      <c r="P2" s="34" t="s">
        <v>79</v>
      </c>
      <c r="Q2" s="46" t="s">
        <v>98</v>
      </c>
      <c r="R2" s="47" t="s">
        <v>99</v>
      </c>
      <c r="S2" s="47" t="s">
        <v>100</v>
      </c>
      <c r="T2" s="47" t="s">
        <v>101</v>
      </c>
      <c r="U2" s="48" t="s">
        <v>82</v>
      </c>
    </row>
    <row r="3" ht="15.95" customHeight="1" spans="1:23">
      <c r="A3" s="19">
        <v>5</v>
      </c>
      <c r="B3" s="20">
        <v>81.2777777777778</v>
      </c>
      <c r="C3" s="20">
        <v>82.6</v>
      </c>
      <c r="D3" s="21">
        <v>81.1052631578947</v>
      </c>
      <c r="E3" s="21">
        <v>83.438</v>
      </c>
      <c r="F3" s="22">
        <v>73.105</v>
      </c>
      <c r="G3" s="22">
        <v>71.3</v>
      </c>
      <c r="H3" s="20">
        <v>82.8</v>
      </c>
      <c r="I3" s="22"/>
      <c r="J3" s="35"/>
      <c r="K3" s="36">
        <v>82</v>
      </c>
      <c r="L3" s="37">
        <f>AVERAGE(B3,C3,D3,E3,H3)</f>
        <v>82.2442081871345</v>
      </c>
      <c r="M3" s="37">
        <f>MAX(B3,C3,D3,E3,H3)-MIN(B3,C3,D3,E3,H3)</f>
        <v>2.33273684210531</v>
      </c>
      <c r="N3" s="38">
        <v>72</v>
      </c>
      <c r="O3" s="39">
        <f>AVERAGE(F3:G3,I3)</f>
        <v>72.2025</v>
      </c>
      <c r="P3" s="39">
        <f>MAX(F3:G3,I3)-MIN(F3:G3,I3)</f>
        <v>1.80500000000001</v>
      </c>
      <c r="Q3" s="49">
        <v>77</v>
      </c>
      <c r="R3" s="50">
        <v>87</v>
      </c>
      <c r="S3" s="50">
        <v>67</v>
      </c>
      <c r="T3" s="50">
        <v>77</v>
      </c>
      <c r="U3" s="51">
        <f>O3/O3*100</f>
        <v>100</v>
      </c>
      <c r="W3" s="52" t="s">
        <v>102</v>
      </c>
    </row>
    <row r="4" ht="15.95" customHeight="1" spans="1:23">
      <c r="A4" s="19">
        <v>6</v>
      </c>
      <c r="B4" s="20">
        <v>81.4285714285714</v>
      </c>
      <c r="C4" s="20">
        <v>82.9310810810811</v>
      </c>
      <c r="D4" s="21">
        <v>80.8421052631579</v>
      </c>
      <c r="E4" s="21">
        <v>83.218</v>
      </c>
      <c r="F4" s="22">
        <v>73.1908333333333</v>
      </c>
      <c r="G4" s="22">
        <v>71.337</v>
      </c>
      <c r="H4" s="20">
        <v>82.5</v>
      </c>
      <c r="I4" s="22">
        <v>72.44</v>
      </c>
      <c r="J4" s="35">
        <v>74</v>
      </c>
      <c r="K4" s="40">
        <v>82</v>
      </c>
      <c r="L4" s="37">
        <f>AVERAGE(B4,C4,D4,E4,H4)</f>
        <v>82.1839515545621</v>
      </c>
      <c r="M4" s="37">
        <f>MAX(B4,C4,D4,E4,H4)-MIN(B4,C4,D4,E4,H4)</f>
        <v>2.3758947368421</v>
      </c>
      <c r="N4" s="41">
        <v>72</v>
      </c>
      <c r="O4" s="39">
        <f>AVERAGE(F4:G4,I4)</f>
        <v>72.3226111111111</v>
      </c>
      <c r="P4" s="39">
        <f>MAX(F4:G4,I4)-MIN(F4:G4,I4)</f>
        <v>1.8538333333333</v>
      </c>
      <c r="Q4" s="49">
        <v>77</v>
      </c>
      <c r="R4" s="50">
        <v>87</v>
      </c>
      <c r="S4" s="50">
        <v>67</v>
      </c>
      <c r="T4" s="50">
        <v>77</v>
      </c>
      <c r="U4" s="51">
        <f>O4/O$3*100</f>
        <v>100.166353119506</v>
      </c>
      <c r="W4" s="52" t="s">
        <v>114</v>
      </c>
    </row>
    <row r="5" ht="15.95" customHeight="1" spans="1:23">
      <c r="A5" s="19">
        <v>7</v>
      </c>
      <c r="B5" s="20">
        <v>81.2727272727273</v>
      </c>
      <c r="C5" s="20">
        <v>82.6528735632184</v>
      </c>
      <c r="D5" s="21">
        <v>81.0952380952381</v>
      </c>
      <c r="E5" s="21">
        <v>82.95</v>
      </c>
      <c r="F5" s="22">
        <v>72.8320833333333</v>
      </c>
      <c r="G5" s="22">
        <v>72.082</v>
      </c>
      <c r="H5" s="20">
        <v>81.9</v>
      </c>
      <c r="I5" s="22">
        <v>72.16</v>
      </c>
      <c r="J5" s="35">
        <v>73.6666666666667</v>
      </c>
      <c r="K5" s="40">
        <v>82</v>
      </c>
      <c r="L5" s="37">
        <f>AVERAGE(B5,C5,D5,E5,H5)</f>
        <v>81.9741677862368</v>
      </c>
      <c r="M5" s="37">
        <f>MAX(B5,C5,D5,E5,H5)-MIN(B5,C5,D5,E5,H5)</f>
        <v>1.8547619047619</v>
      </c>
      <c r="N5" s="41">
        <v>72</v>
      </c>
      <c r="O5" s="39">
        <f>AVERAGE(F5:G5,I5)</f>
        <v>72.3580277777778</v>
      </c>
      <c r="P5" s="39">
        <f>MAX(F5:G5,I5)-MIN(F5:G5,I5)</f>
        <v>0.750083333333308</v>
      </c>
      <c r="Q5" s="49">
        <v>77</v>
      </c>
      <c r="R5" s="50">
        <v>87</v>
      </c>
      <c r="S5" s="50">
        <v>67</v>
      </c>
      <c r="T5" s="50">
        <v>77</v>
      </c>
      <c r="U5" s="51">
        <f>O5/O$3*100</f>
        <v>100.215404975974</v>
      </c>
      <c r="W5" s="52" t="s">
        <v>115</v>
      </c>
    </row>
    <row r="6" ht="15.95" customHeight="1" spans="1:23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2">
        <v>82</v>
      </c>
      <c r="L6" s="24"/>
      <c r="M6" s="24">
        <f t="shared" ref="M6:M20" si="0">MAX(B6,D6,,H6)-MIN(B6,D6,AC12,H6)</f>
        <v>0</v>
      </c>
      <c r="N6" s="43">
        <v>72</v>
      </c>
      <c r="O6" s="24"/>
      <c r="P6" s="24">
        <f t="shared" ref="P6:P12" si="1">MAX(C6,E6,F6,G6,I6,J6)-MIN(C6,E6,F6,G6,I6,J6)</f>
        <v>0</v>
      </c>
      <c r="Q6" s="49">
        <v>77</v>
      </c>
      <c r="R6" s="50">
        <v>87</v>
      </c>
      <c r="S6" s="50">
        <v>67</v>
      </c>
      <c r="T6" s="50">
        <v>77</v>
      </c>
      <c r="U6" s="51">
        <f t="shared" ref="U6:U20" si="2">O6/O$3*100</f>
        <v>0</v>
      </c>
      <c r="W6" s="53"/>
    </row>
    <row r="7" ht="15.95" customHeight="1" spans="1:21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42">
        <v>82</v>
      </c>
      <c r="L7" s="24"/>
      <c r="M7" s="24">
        <f t="shared" si="0"/>
        <v>0</v>
      </c>
      <c r="N7" s="43">
        <v>72</v>
      </c>
      <c r="O7" s="24"/>
      <c r="P7" s="24">
        <f t="shared" si="1"/>
        <v>0</v>
      </c>
      <c r="Q7" s="49">
        <v>77</v>
      </c>
      <c r="R7" s="50">
        <v>87</v>
      </c>
      <c r="S7" s="50">
        <v>67</v>
      </c>
      <c r="T7" s="50">
        <v>77</v>
      </c>
      <c r="U7" s="51">
        <f t="shared" si="2"/>
        <v>0</v>
      </c>
    </row>
    <row r="8" ht="15.95" customHeight="1" spans="1:21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2">
        <v>82</v>
      </c>
      <c r="L8" s="24"/>
      <c r="M8" s="24">
        <f t="shared" si="0"/>
        <v>0</v>
      </c>
      <c r="N8" s="43">
        <v>72</v>
      </c>
      <c r="O8" s="24"/>
      <c r="P8" s="24">
        <f t="shared" si="1"/>
        <v>0</v>
      </c>
      <c r="Q8" s="49">
        <v>77</v>
      </c>
      <c r="R8" s="50">
        <v>87</v>
      </c>
      <c r="S8" s="50">
        <v>67</v>
      </c>
      <c r="T8" s="50">
        <v>77</v>
      </c>
      <c r="U8" s="51">
        <f t="shared" si="2"/>
        <v>0</v>
      </c>
    </row>
    <row r="9" ht="15.95" customHeight="1" spans="1:21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42">
        <v>82</v>
      </c>
      <c r="L9" s="24"/>
      <c r="M9" s="24">
        <f t="shared" si="0"/>
        <v>0</v>
      </c>
      <c r="N9" s="43">
        <v>72</v>
      </c>
      <c r="O9" s="24"/>
      <c r="P9" s="24">
        <f t="shared" si="1"/>
        <v>0</v>
      </c>
      <c r="Q9" s="49">
        <v>77</v>
      </c>
      <c r="R9" s="50">
        <v>87</v>
      </c>
      <c r="S9" s="50">
        <v>67</v>
      </c>
      <c r="T9" s="50">
        <v>77</v>
      </c>
      <c r="U9" s="51">
        <f t="shared" si="2"/>
        <v>0</v>
      </c>
    </row>
    <row r="10" ht="15.95" customHeight="1" spans="1:21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42">
        <v>82</v>
      </c>
      <c r="L10" s="24"/>
      <c r="M10" s="24">
        <f t="shared" si="0"/>
        <v>0</v>
      </c>
      <c r="N10" s="43">
        <v>72</v>
      </c>
      <c r="O10" s="24"/>
      <c r="P10" s="24">
        <f t="shared" si="1"/>
        <v>0</v>
      </c>
      <c r="Q10" s="49">
        <v>77</v>
      </c>
      <c r="R10" s="50">
        <v>87</v>
      </c>
      <c r="S10" s="50">
        <v>67</v>
      </c>
      <c r="T10" s="50">
        <v>77</v>
      </c>
      <c r="U10" s="51">
        <f t="shared" si="2"/>
        <v>0</v>
      </c>
    </row>
    <row r="11" ht="15.95" customHeight="1" spans="1:21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42">
        <v>82</v>
      </c>
      <c r="L11" s="24"/>
      <c r="M11" s="24">
        <f t="shared" si="0"/>
        <v>0</v>
      </c>
      <c r="N11" s="43">
        <v>72</v>
      </c>
      <c r="O11" s="24"/>
      <c r="P11" s="24">
        <f t="shared" si="1"/>
        <v>0</v>
      </c>
      <c r="Q11" s="49">
        <v>77</v>
      </c>
      <c r="R11" s="50">
        <v>87</v>
      </c>
      <c r="S11" s="50">
        <v>67</v>
      </c>
      <c r="T11" s="50">
        <v>77</v>
      </c>
      <c r="U11" s="51">
        <f t="shared" si="2"/>
        <v>0</v>
      </c>
    </row>
    <row r="12" ht="15.95" customHeight="1" spans="1:21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42">
        <v>82</v>
      </c>
      <c r="L12" s="24"/>
      <c r="M12" s="24">
        <f t="shared" si="0"/>
        <v>0</v>
      </c>
      <c r="N12" s="43">
        <v>72</v>
      </c>
      <c r="O12" s="24"/>
      <c r="P12" s="24">
        <f t="shared" si="1"/>
        <v>0</v>
      </c>
      <c r="Q12" s="49">
        <v>77</v>
      </c>
      <c r="R12" s="50">
        <v>87</v>
      </c>
      <c r="S12" s="50">
        <v>67</v>
      </c>
      <c r="T12" s="50">
        <v>77</v>
      </c>
      <c r="U12" s="51">
        <f t="shared" si="2"/>
        <v>0</v>
      </c>
    </row>
    <row r="13" ht="15.95" customHeight="1" spans="1:27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42">
        <v>82</v>
      </c>
      <c r="L13" s="24"/>
      <c r="M13" s="24">
        <f t="shared" si="0"/>
        <v>0</v>
      </c>
      <c r="N13" s="43">
        <v>72</v>
      </c>
      <c r="O13" s="24"/>
      <c r="P13" s="24">
        <f>MAX(C13,F13,G13,I13,J13)-MIN(C13,F13,G13,I13,J13)</f>
        <v>0</v>
      </c>
      <c r="Q13" s="49">
        <v>77</v>
      </c>
      <c r="R13" s="50">
        <v>87</v>
      </c>
      <c r="S13" s="50">
        <v>67</v>
      </c>
      <c r="T13" s="50">
        <v>77</v>
      </c>
      <c r="U13" s="51">
        <f t="shared" si="2"/>
        <v>0</v>
      </c>
      <c r="AA13" s="55"/>
    </row>
    <row r="14" ht="15.95" customHeight="1" spans="1:21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42">
        <v>82</v>
      </c>
      <c r="L14" s="24"/>
      <c r="M14" s="24">
        <f t="shared" si="0"/>
        <v>0</v>
      </c>
      <c r="N14" s="43">
        <v>72</v>
      </c>
      <c r="O14" s="24"/>
      <c r="P14" s="24">
        <f>MAX(C14,F14,G14,I14,J14)-MIN(C14,F14,G14,I14,J14)</f>
        <v>0</v>
      </c>
      <c r="Q14" s="49">
        <v>77</v>
      </c>
      <c r="R14" s="50">
        <v>87</v>
      </c>
      <c r="S14" s="50">
        <v>67</v>
      </c>
      <c r="T14" s="50">
        <v>77</v>
      </c>
      <c r="U14" s="51">
        <f t="shared" si="2"/>
        <v>0</v>
      </c>
    </row>
    <row r="15" ht="15.95" customHeight="1" spans="1:22">
      <c r="A15" s="19">
        <v>5</v>
      </c>
      <c r="B15" s="23"/>
      <c r="C15" s="23"/>
      <c r="D15" s="24"/>
      <c r="E15" s="27"/>
      <c r="F15" s="23"/>
      <c r="G15" s="23"/>
      <c r="H15" s="23"/>
      <c r="I15" s="23"/>
      <c r="J15" s="23"/>
      <c r="K15" s="42">
        <v>82</v>
      </c>
      <c r="L15" s="24"/>
      <c r="M15" s="24">
        <f t="shared" si="0"/>
        <v>0</v>
      </c>
      <c r="N15" s="43">
        <v>72</v>
      </c>
      <c r="O15" s="24"/>
      <c r="P15" s="24">
        <f t="shared" ref="P15:P20" si="3">MAX(C15,F15,G15,I15,J15)-MIN(C15,F15,G15,I15,J15)</f>
        <v>0</v>
      </c>
      <c r="Q15" s="49">
        <v>77</v>
      </c>
      <c r="R15" s="50">
        <v>87</v>
      </c>
      <c r="S15" s="50">
        <v>67</v>
      </c>
      <c r="T15" s="50">
        <v>77</v>
      </c>
      <c r="U15" s="51">
        <f t="shared" si="2"/>
        <v>0</v>
      </c>
      <c r="V15" s="54"/>
    </row>
    <row r="16" ht="15.95" customHeight="1" spans="1:22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42">
        <v>82</v>
      </c>
      <c r="L16" s="24"/>
      <c r="M16" s="24">
        <f t="shared" si="0"/>
        <v>0</v>
      </c>
      <c r="N16" s="43">
        <v>72</v>
      </c>
      <c r="O16" s="24"/>
      <c r="P16" s="24">
        <f t="shared" si="3"/>
        <v>0</v>
      </c>
      <c r="Q16" s="49">
        <v>77</v>
      </c>
      <c r="R16" s="50">
        <v>87</v>
      </c>
      <c r="S16" s="50">
        <v>67</v>
      </c>
      <c r="T16" s="50">
        <v>77</v>
      </c>
      <c r="U16" s="51">
        <f t="shared" si="2"/>
        <v>0</v>
      </c>
      <c r="V16" s="54"/>
    </row>
    <row r="17" ht="15.95" customHeight="1" spans="1:22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42">
        <v>82</v>
      </c>
      <c r="L17" s="24"/>
      <c r="M17" s="24">
        <f t="shared" si="0"/>
        <v>0</v>
      </c>
      <c r="N17" s="43">
        <v>72</v>
      </c>
      <c r="O17" s="24"/>
      <c r="P17" s="24">
        <f t="shared" si="3"/>
        <v>0</v>
      </c>
      <c r="Q17" s="49">
        <v>77</v>
      </c>
      <c r="R17" s="50">
        <v>87</v>
      </c>
      <c r="S17" s="50">
        <v>67</v>
      </c>
      <c r="T17" s="50">
        <v>77</v>
      </c>
      <c r="U17" s="51">
        <f t="shared" si="2"/>
        <v>0</v>
      </c>
      <c r="V17" s="54"/>
    </row>
    <row r="18" ht="15.95" customHeight="1" spans="1:22">
      <c r="A18" s="19">
        <v>8</v>
      </c>
      <c r="B18" s="26"/>
      <c r="C18" s="26"/>
      <c r="D18" s="26"/>
      <c r="E18" s="24"/>
      <c r="F18" s="26"/>
      <c r="G18" s="26"/>
      <c r="H18" s="26"/>
      <c r="I18" s="26"/>
      <c r="J18" s="26"/>
      <c r="K18" s="42">
        <v>82</v>
      </c>
      <c r="L18" s="24"/>
      <c r="M18" s="24">
        <f t="shared" si="0"/>
        <v>0</v>
      </c>
      <c r="N18" s="43">
        <v>72</v>
      </c>
      <c r="O18" s="24"/>
      <c r="P18" s="24">
        <f t="shared" si="3"/>
        <v>0</v>
      </c>
      <c r="Q18" s="49">
        <v>77</v>
      </c>
      <c r="R18" s="50">
        <v>87</v>
      </c>
      <c r="S18" s="50">
        <v>67</v>
      </c>
      <c r="T18" s="50">
        <v>77</v>
      </c>
      <c r="U18" s="51">
        <f t="shared" si="2"/>
        <v>0</v>
      </c>
      <c r="V18" s="54"/>
    </row>
    <row r="19" ht="15.95" customHeight="1" spans="1:22">
      <c r="A19" s="19">
        <v>9</v>
      </c>
      <c r="B19" s="26"/>
      <c r="C19" s="26"/>
      <c r="D19" s="26"/>
      <c r="E19" s="24"/>
      <c r="F19" s="26"/>
      <c r="G19" s="26"/>
      <c r="H19" s="26"/>
      <c r="I19" s="26"/>
      <c r="J19" s="26"/>
      <c r="K19" s="42">
        <v>82</v>
      </c>
      <c r="L19" s="24"/>
      <c r="M19" s="24">
        <f t="shared" si="0"/>
        <v>0</v>
      </c>
      <c r="N19" s="43">
        <v>72</v>
      </c>
      <c r="O19" s="24"/>
      <c r="P19" s="24">
        <f t="shared" si="3"/>
        <v>0</v>
      </c>
      <c r="Q19" s="49">
        <v>77</v>
      </c>
      <c r="R19" s="50">
        <v>87</v>
      </c>
      <c r="S19" s="50">
        <v>67</v>
      </c>
      <c r="T19" s="50">
        <v>77</v>
      </c>
      <c r="U19" s="51">
        <f t="shared" si="2"/>
        <v>0</v>
      </c>
      <c r="V19" s="54"/>
    </row>
    <row r="20" ht="15.95" customHeight="1" spans="1:22">
      <c r="A20" s="19">
        <v>10</v>
      </c>
      <c r="B20" s="26"/>
      <c r="C20" s="28"/>
      <c r="D20" s="28"/>
      <c r="E20" s="24"/>
      <c r="F20" s="28"/>
      <c r="G20" s="28"/>
      <c r="H20" s="28"/>
      <c r="I20" s="28"/>
      <c r="J20" s="28"/>
      <c r="K20" s="44">
        <v>82</v>
      </c>
      <c r="L20" s="24"/>
      <c r="M20" s="24">
        <f t="shared" si="0"/>
        <v>0</v>
      </c>
      <c r="N20" s="43">
        <v>72</v>
      </c>
      <c r="O20" s="24"/>
      <c r="P20" s="24">
        <f t="shared" si="3"/>
        <v>0</v>
      </c>
      <c r="Q20" s="49">
        <v>77</v>
      </c>
      <c r="R20" s="50">
        <v>87</v>
      </c>
      <c r="S20" s="50">
        <v>67</v>
      </c>
      <c r="T20" s="50">
        <v>77</v>
      </c>
      <c r="U20" s="51">
        <f t="shared" si="2"/>
        <v>0</v>
      </c>
      <c r="V20" s="54"/>
    </row>
    <row r="21" spans="11:12">
      <c r="K21" s="45"/>
      <c r="L21" s="45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/>
  <dimension ref="A1:AE22"/>
  <sheetViews>
    <sheetView zoomScale="76" zoomScaleNormal="76" workbookViewId="0">
      <selection activeCell="V14" sqref="V14"/>
    </sheetView>
  </sheetViews>
  <sheetFormatPr defaultColWidth="9" defaultRowHeight="13.2"/>
  <cols>
    <col min="1" max="1" width="6.62962962962963" customWidth="1"/>
    <col min="2" max="2" width="9.5" customWidth="1"/>
    <col min="3" max="31" width="10" customWidth="1"/>
  </cols>
  <sheetData>
    <row r="1" ht="16.2" spans="1:31">
      <c r="A1" s="2" t="s">
        <v>68</v>
      </c>
      <c r="B1" s="3" t="s">
        <v>6</v>
      </c>
      <c r="C1" s="3" t="s">
        <v>10</v>
      </c>
      <c r="D1" s="3" t="s">
        <v>83</v>
      </c>
      <c r="E1" s="3" t="s">
        <v>15</v>
      </c>
      <c r="F1" s="3" t="s">
        <v>18</v>
      </c>
      <c r="G1" s="3" t="s">
        <v>20</v>
      </c>
      <c r="H1" s="3" t="s">
        <v>22</v>
      </c>
      <c r="I1" s="3" t="s">
        <v>93</v>
      </c>
      <c r="J1" s="3" t="s">
        <v>29</v>
      </c>
      <c r="K1" s="3" t="s">
        <v>32</v>
      </c>
      <c r="L1" s="3" t="s">
        <v>106</v>
      </c>
      <c r="M1" s="3" t="s">
        <v>35</v>
      </c>
      <c r="N1" s="3" t="s">
        <v>37</v>
      </c>
      <c r="O1" s="3" t="s">
        <v>38</v>
      </c>
      <c r="P1" s="3" t="s">
        <v>40</v>
      </c>
      <c r="Q1" s="10" t="s">
        <v>41</v>
      </c>
      <c r="R1" s="3" t="s">
        <v>44</v>
      </c>
      <c r="S1" s="3" t="s">
        <v>47</v>
      </c>
      <c r="T1" s="3" t="s">
        <v>48</v>
      </c>
      <c r="U1" s="3" t="s">
        <v>116</v>
      </c>
      <c r="V1" s="3" t="s">
        <v>117</v>
      </c>
      <c r="W1" s="3" t="s">
        <v>52</v>
      </c>
      <c r="X1" s="3" t="s">
        <v>109</v>
      </c>
      <c r="Y1" s="3" t="s">
        <v>56</v>
      </c>
      <c r="Z1" s="3" t="s">
        <v>59</v>
      </c>
      <c r="AA1" s="3" t="s">
        <v>61</v>
      </c>
      <c r="AB1" s="3" t="s">
        <v>62</v>
      </c>
      <c r="AC1" s="3" t="s">
        <v>64</v>
      </c>
      <c r="AD1" s="3" t="s">
        <v>66</v>
      </c>
      <c r="AE1" s="3" t="s">
        <v>113</v>
      </c>
    </row>
    <row r="2" s="1" customFormat="1" ht="16.2" spans="1:31">
      <c r="A2" s="4" t="s">
        <v>118</v>
      </c>
      <c r="B2" s="5">
        <v>100</v>
      </c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5">
        <v>100</v>
      </c>
      <c r="I2" s="5">
        <v>100</v>
      </c>
      <c r="J2" s="5">
        <v>100</v>
      </c>
      <c r="K2" s="5">
        <v>100</v>
      </c>
      <c r="L2" s="5">
        <v>100</v>
      </c>
      <c r="M2" s="5">
        <v>100</v>
      </c>
      <c r="N2" s="5">
        <v>100</v>
      </c>
      <c r="O2" s="5">
        <v>100</v>
      </c>
      <c r="P2" s="5">
        <v>100</v>
      </c>
      <c r="Q2" s="7">
        <v>100</v>
      </c>
      <c r="R2" s="5">
        <v>100</v>
      </c>
      <c r="S2" s="5">
        <v>100</v>
      </c>
      <c r="T2" s="5">
        <v>100</v>
      </c>
      <c r="U2" s="5">
        <v>100</v>
      </c>
      <c r="V2" s="5">
        <v>100</v>
      </c>
      <c r="W2" s="5">
        <v>100</v>
      </c>
      <c r="X2" s="5">
        <v>100</v>
      </c>
      <c r="Y2" s="5">
        <v>100</v>
      </c>
      <c r="Z2" s="5">
        <v>100</v>
      </c>
      <c r="AA2" s="5">
        <v>100</v>
      </c>
      <c r="AB2" s="5">
        <v>100</v>
      </c>
      <c r="AC2" s="5">
        <v>100</v>
      </c>
      <c r="AD2" s="5">
        <v>100</v>
      </c>
      <c r="AE2" s="5">
        <v>100</v>
      </c>
    </row>
    <row r="3" s="1" customFormat="1" ht="16.2" spans="1:31">
      <c r="A3" s="248" t="s">
        <v>119</v>
      </c>
      <c r="B3" s="7">
        <f ca="1">INDIRECT(B$1&amp;"!P4")</f>
        <v>99.9357981817687</v>
      </c>
      <c r="C3" s="7">
        <f ca="1">INDIRECT(C$1&amp;"!P4")</f>
        <v>99.8475273391914</v>
      </c>
      <c r="D3" s="7">
        <f ca="1">INDIRECT(D$1&amp;"!U4")</f>
        <v>100</v>
      </c>
      <c r="E3" s="7">
        <f ca="1">INDIRECT(E$1&amp;"!P4")</f>
        <v>100.210185152998</v>
      </c>
      <c r="F3" s="7">
        <f ca="1">INDIRECT(F$1&amp;"!P4")</f>
        <v>100.177040237401</v>
      </c>
      <c r="G3" s="7">
        <f ca="1">INDIRECT(G$1&amp;"!P4")</f>
        <v>99.4464453947006</v>
      </c>
      <c r="H3" s="7">
        <f ca="1">INDIRECT(H$1&amp;"!P4")</f>
        <v>100.427496603262</v>
      </c>
      <c r="I3" s="7">
        <f ca="1">INDIRECT(I$1&amp;"!U4")</f>
        <v>97.9335818616455</v>
      </c>
      <c r="J3" s="7">
        <f ca="1" t="shared" ref="J3:AD3" si="0">INDIRECT(J$1&amp;"!P4")</f>
        <v>100.418894000965</v>
      </c>
      <c r="K3" s="7">
        <f ca="1" t="shared" si="0"/>
        <v>99.6153340113819</v>
      </c>
      <c r="L3" s="7">
        <f ca="1" t="shared" si="0"/>
        <v>100.344601825944</v>
      </c>
      <c r="M3" s="7">
        <f ca="1" t="shared" si="0"/>
        <v>99.8511414057868</v>
      </c>
      <c r="N3" s="7">
        <f ca="1" t="shared" si="0"/>
        <v>100.655871611334</v>
      </c>
      <c r="O3" s="7">
        <f ca="1" t="shared" si="0"/>
        <v>100.338795108378</v>
      </c>
      <c r="P3" s="7">
        <f ca="1" t="shared" si="0"/>
        <v>100.386608672179</v>
      </c>
      <c r="Q3" s="7">
        <f ca="1" t="shared" si="0"/>
        <v>100.499028694183</v>
      </c>
      <c r="R3" s="7">
        <f ca="1" t="shared" si="0"/>
        <v>98.9290757403106</v>
      </c>
      <c r="S3" s="7">
        <f ca="1" t="shared" si="0"/>
        <v>100.598448996241</v>
      </c>
      <c r="T3" s="7">
        <f ca="1" t="shared" si="0"/>
        <v>99.8874976952989</v>
      </c>
      <c r="U3" s="7">
        <f ca="1" t="shared" si="0"/>
        <v>99.6361557807715</v>
      </c>
      <c r="V3" s="7">
        <f ca="1" t="shared" si="0"/>
        <v>99.8661206185079</v>
      </c>
      <c r="W3" s="7">
        <f ca="1" t="shared" si="0"/>
        <v>99.9259327171468</v>
      </c>
      <c r="X3" s="7">
        <f ca="1" t="shared" si="0"/>
        <v>99.8193053114881</v>
      </c>
      <c r="Y3" s="7">
        <f ca="1" t="shared" si="0"/>
        <v>99.7688225360271</v>
      </c>
      <c r="Z3" s="7">
        <f ca="1" t="shared" si="0"/>
        <v>100.398156758005</v>
      </c>
      <c r="AA3" s="7">
        <f ca="1" t="shared" si="0"/>
        <v>100.175156438671</v>
      </c>
      <c r="AB3" s="7">
        <f ca="1" t="shared" si="0"/>
        <v>100.679781902107</v>
      </c>
      <c r="AC3" s="7">
        <f ca="1" t="shared" si="0"/>
        <v>98.9765587561297</v>
      </c>
      <c r="AD3" s="7">
        <f ca="1" t="shared" si="0"/>
        <v>99.5442238176563</v>
      </c>
      <c r="AE3" s="7">
        <f ca="1">INDIRECT(AE$1&amp;"!U4")</f>
        <v>100.166353119506</v>
      </c>
    </row>
    <row r="4" s="1" customFormat="1" ht="16.2" spans="1:31">
      <c r="A4" s="248" t="s">
        <v>120</v>
      </c>
      <c r="B4" s="7">
        <f ca="1">INDIRECT(B$1&amp;"!P5")</f>
        <v>99.8462377194519</v>
      </c>
      <c r="C4" s="7">
        <f ca="1">INDIRECT(C$1&amp;"!P5")</f>
        <v>99.7988828729103</v>
      </c>
      <c r="D4" s="7">
        <f ca="1">INDIRECT(D$1&amp;"!U5")</f>
        <v>99.7902498260021</v>
      </c>
      <c r="E4" s="7">
        <f ca="1">INDIRECT(E$1&amp;"!P5")</f>
        <v>100.308870110526</v>
      </c>
      <c r="F4" s="7">
        <f ca="1">INDIRECT(F$1&amp;"!P5")</f>
        <v>100.204819777677</v>
      </c>
      <c r="G4" s="7">
        <f ca="1">INDIRECT(G$1&amp;"!P5")</f>
        <v>99.4231059305046</v>
      </c>
      <c r="H4" s="7">
        <f ca="1">INDIRECT(H$1&amp;"!P5")</f>
        <v>100.550417720064</v>
      </c>
      <c r="I4" s="7">
        <f ca="1">INDIRECT(I$1&amp;"!U5")</f>
        <v>98.0076664665803</v>
      </c>
      <c r="J4" s="7">
        <f ca="1" t="shared" ref="J4:AD4" si="1">INDIRECT(J$1&amp;"!P5")</f>
        <v>100.375259167459</v>
      </c>
      <c r="K4" s="7">
        <f ca="1" t="shared" si="1"/>
        <v>99.514236939002</v>
      </c>
      <c r="L4" s="7">
        <f ca="1" t="shared" si="1"/>
        <v>100.436926247756</v>
      </c>
      <c r="M4" s="7">
        <f ca="1" t="shared" si="1"/>
        <v>99.5499164850641</v>
      </c>
      <c r="N4" s="7">
        <f ca="1" t="shared" si="1"/>
        <v>100.74149047123</v>
      </c>
      <c r="O4" s="7">
        <f ca="1" t="shared" si="1"/>
        <v>100.458586768302</v>
      </c>
      <c r="P4" s="7">
        <f ca="1" t="shared" si="1"/>
        <v>100.414349877562</v>
      </c>
      <c r="Q4" s="7">
        <f ca="1" t="shared" si="1"/>
        <v>100.561592938151</v>
      </c>
      <c r="R4" s="7">
        <f ca="1" t="shared" si="1"/>
        <v>99.1193560754681</v>
      </c>
      <c r="S4" s="7">
        <f ca="1" t="shared" si="1"/>
        <v>100.365917964544</v>
      </c>
      <c r="T4" s="7">
        <f ca="1" t="shared" si="1"/>
        <v>99.941896913216</v>
      </c>
      <c r="U4" s="7">
        <f ca="1" t="shared" si="1"/>
        <v>99.3618302405618</v>
      </c>
      <c r="V4" s="7">
        <f ca="1" t="shared" si="1"/>
        <v>99.8796428389525</v>
      </c>
      <c r="W4" s="7">
        <f ca="1" t="shared" si="1"/>
        <v>99.8381414065573</v>
      </c>
      <c r="X4" s="7">
        <f ca="1" t="shared" si="1"/>
        <v>99.7367427938224</v>
      </c>
      <c r="Y4" s="7">
        <f ca="1" t="shared" si="1"/>
        <v>100.033470912817</v>
      </c>
      <c r="Z4" s="7">
        <f ca="1" t="shared" si="1"/>
        <v>100.918864434597</v>
      </c>
      <c r="AA4" s="7">
        <f ca="1" t="shared" si="1"/>
        <v>99.9743095350038</v>
      </c>
      <c r="AB4" s="7">
        <f ca="1" t="shared" si="1"/>
        <v>100.22566468634</v>
      </c>
      <c r="AC4" s="7">
        <f ca="1" t="shared" si="1"/>
        <v>99.1977113629099</v>
      </c>
      <c r="AD4" s="7">
        <f ca="1" t="shared" si="1"/>
        <v>98.1952887293158</v>
      </c>
      <c r="AE4" s="7">
        <f ca="1">INDIRECT(AE$1&amp;"!U5")</f>
        <v>100.215404975974</v>
      </c>
    </row>
    <row r="5" s="1" customFormat="1" ht="16.2" spans="1:31">
      <c r="A5" s="248" t="s">
        <v>121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="1" customFormat="1" ht="16.2" spans="1:31">
      <c r="A6" s="248" t="s">
        <v>122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="1" customFormat="1" ht="16.2" spans="1:31">
      <c r="A7" s="248" t="s">
        <v>123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="1" customFormat="1" ht="16.2" spans="1:31">
      <c r="A8" s="248" t="s">
        <v>124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="1" customFormat="1" ht="16.2" spans="1:31">
      <c r="A9" s="248" t="s">
        <v>125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="1" customFormat="1" ht="16.2" spans="1:31">
      <c r="A10" s="4" t="s">
        <v>126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="1" customFormat="1" ht="16.2" spans="1:31">
      <c r="A11" s="248" t="s">
        <v>127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="1" customFormat="1" ht="16.2" spans="1:31">
      <c r="A12" s="248" t="s">
        <v>128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="1" customFormat="1" ht="16.2" spans="1:31">
      <c r="A13" s="248" t="s">
        <v>129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="1" customFormat="1" ht="16.2" spans="1:31">
      <c r="A14" s="248" t="s">
        <v>130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="1" customFormat="1" ht="16.2" spans="1:31">
      <c r="A15" s="248" t="s">
        <v>119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="1" customFormat="1" ht="16.2" spans="1:31">
      <c r="A16" s="248" t="s">
        <v>120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="1" customFormat="1" ht="16.2" spans="1:31">
      <c r="A17" s="248" t="s">
        <v>121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="1" customFormat="1" ht="16.2" spans="1:31">
      <c r="A18" s="248" t="s">
        <v>122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ht="16.2" spans="1:31">
      <c r="A19" s="248" t="s">
        <v>123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ht="16.2" spans="1:31">
      <c r="A20" s="248" t="s">
        <v>124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ht="16.2" spans="1:31">
      <c r="A21" s="248" t="s">
        <v>125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ht="16.2" spans="1:31">
      <c r="A22" s="4" t="s">
        <v>131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2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V20"/>
  <sheetViews>
    <sheetView zoomScale="80" zoomScaleNormal="80" workbookViewId="0">
      <selection activeCell="U6" sqref="U6"/>
    </sheetView>
  </sheetViews>
  <sheetFormatPr defaultColWidth="9" defaultRowHeight="13.2"/>
  <cols>
    <col min="1" max="1" width="3.75" style="11" customWidth="1"/>
    <col min="2" max="2" width="10.3796296296296" style="11" customWidth="1"/>
    <col min="3" max="3" width="10.5" style="11" customWidth="1"/>
    <col min="4" max="4" width="10.25" style="11" customWidth="1"/>
    <col min="5" max="5" width="10.5" style="11" customWidth="1"/>
    <col min="6" max="6" width="10.25" style="11" customWidth="1"/>
    <col min="7" max="7" width="10.1296296296296" style="11" customWidth="1"/>
    <col min="8" max="8" width="10.6296296296296" style="11" customWidth="1"/>
    <col min="9" max="9" width="10" style="11" customWidth="1"/>
    <col min="10" max="10" width="9.75" style="11" customWidth="1"/>
    <col min="11" max="11" width="10.6296296296296" style="11" customWidth="1"/>
    <col min="12" max="12" width="10.25" style="11" customWidth="1"/>
    <col min="13" max="13" width="6.37962962962963" style="11" customWidth="1"/>
    <col min="14" max="14" width="11.3796296296296" style="11" customWidth="1"/>
    <col min="15" max="15" width="10.75" style="11" customWidth="1"/>
    <col min="16" max="16" width="6.5" style="11" customWidth="1"/>
    <col min="17" max="20" width="3.62962962962963" style="12" customWidth="1"/>
    <col min="21" max="21" width="8.5" style="11" customWidth="1"/>
    <col min="22" max="22" width="9.87962962962963" style="11" customWidth="1"/>
    <col min="23" max="23" width="2" style="11" customWidth="1"/>
    <col min="24" max="24" width="2.12962962962963" style="11" customWidth="1"/>
    <col min="25" max="16384" width="9" style="11"/>
  </cols>
  <sheetData>
    <row r="1" ht="20.1" customHeight="1" spans="6:7">
      <c r="F1" s="137" t="s">
        <v>83</v>
      </c>
      <c r="G1" s="137"/>
    </row>
    <row r="2" ht="16.2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142" t="s">
        <v>84</v>
      </c>
      <c r="L2" s="81" t="s">
        <v>85</v>
      </c>
      <c r="M2" s="75" t="s">
        <v>79</v>
      </c>
      <c r="N2" s="143" t="s">
        <v>86</v>
      </c>
      <c r="O2" s="143" t="s">
        <v>87</v>
      </c>
      <c r="P2" s="34" t="s">
        <v>79</v>
      </c>
      <c r="Q2" s="46" t="s">
        <v>88</v>
      </c>
      <c r="R2" s="47" t="s">
        <v>89</v>
      </c>
      <c r="S2" s="47" t="s">
        <v>90</v>
      </c>
      <c r="T2" s="47" t="s">
        <v>91</v>
      </c>
      <c r="U2" s="48" t="s">
        <v>82</v>
      </c>
    </row>
    <row r="3" ht="15.95" customHeight="1" spans="1:21">
      <c r="A3" s="19">
        <v>5</v>
      </c>
      <c r="B3" s="20">
        <v>108.838888888889</v>
      </c>
      <c r="C3" s="138">
        <v>106.274025974026</v>
      </c>
      <c r="D3" s="21">
        <v>107.394117647059</v>
      </c>
      <c r="E3" s="139">
        <v>106.915</v>
      </c>
      <c r="F3" s="138">
        <v>107.714</v>
      </c>
      <c r="G3" s="20">
        <v>108.098</v>
      </c>
      <c r="H3" s="20">
        <v>108.2</v>
      </c>
      <c r="I3" s="20"/>
      <c r="J3" s="20"/>
      <c r="K3" s="36">
        <v>109</v>
      </c>
      <c r="L3" s="37">
        <f>AVERAGE(B3,D3,G3,H3,I3,J3)</f>
        <v>108.132751633987</v>
      </c>
      <c r="M3" s="37">
        <f>MAX(B3,D3,G3,H3,I3,J3)-MIN(B3,D3,G3,H3,I3,J3)</f>
        <v>1.44477124183</v>
      </c>
      <c r="N3" s="144">
        <v>107</v>
      </c>
      <c r="O3" s="145">
        <f>AVERAGE(C3,E3,F3)</f>
        <v>106.967675324675</v>
      </c>
      <c r="P3" s="145">
        <f>MAX(C3,E3,F3)-MIN(C3,E3,F3)</f>
        <v>1.439974025974</v>
      </c>
      <c r="Q3" s="49">
        <v>106</v>
      </c>
      <c r="R3" s="147">
        <v>112</v>
      </c>
      <c r="S3" s="50">
        <v>104</v>
      </c>
      <c r="T3" s="50">
        <v>110</v>
      </c>
      <c r="U3" s="51">
        <f>O3/O3*100</f>
        <v>100</v>
      </c>
    </row>
    <row r="4" ht="15.95" customHeight="1" spans="1:21">
      <c r="A4" s="19">
        <v>6</v>
      </c>
      <c r="B4" s="20">
        <v>108.9</v>
      </c>
      <c r="C4" s="138">
        <v>105.945161290323</v>
      </c>
      <c r="D4" s="21">
        <v>107.282352941176</v>
      </c>
      <c r="E4" s="139">
        <v>106.633</v>
      </c>
      <c r="F4" s="138">
        <v>107.235833333333</v>
      </c>
      <c r="G4" s="20">
        <v>108.309</v>
      </c>
      <c r="H4" s="20">
        <v>108.5</v>
      </c>
      <c r="I4" s="20">
        <v>107.05</v>
      </c>
      <c r="J4" s="20">
        <v>108.210526315789</v>
      </c>
      <c r="K4" s="36">
        <v>109</v>
      </c>
      <c r="L4" s="37">
        <f>AVERAGE(B4,D4,G4,H4,I4,J4)</f>
        <v>108.041979876161</v>
      </c>
      <c r="M4" s="37">
        <f>MAX(B4,D4,G4,H4,I4,J4)-MIN(B4,D4,G4,H4,I4,J4)</f>
        <v>1.85000000000001</v>
      </c>
      <c r="N4" s="144">
        <v>107</v>
      </c>
      <c r="O4" s="145">
        <f>AVERAGE(C4,E4,F4)</f>
        <v>106.604664874552</v>
      </c>
      <c r="P4" s="145">
        <f>MAX(C4,E4,F4)-MIN(C4,E4,F4)</f>
        <v>1.29067204301001</v>
      </c>
      <c r="Q4" s="49">
        <v>106</v>
      </c>
      <c r="R4" s="147">
        <v>112</v>
      </c>
      <c r="S4" s="50">
        <v>104</v>
      </c>
      <c r="T4" s="50">
        <v>110</v>
      </c>
      <c r="U4" s="51">
        <f>O4/O4*100</f>
        <v>100</v>
      </c>
    </row>
    <row r="5" ht="15.95" customHeight="1" spans="1:21">
      <c r="A5" s="19">
        <v>7</v>
      </c>
      <c r="B5" s="20">
        <v>108.75</v>
      </c>
      <c r="C5" s="140">
        <v>106.918681318681</v>
      </c>
      <c r="D5" s="21">
        <v>107.136842105263</v>
      </c>
      <c r="E5" s="141">
        <v>106.315</v>
      </c>
      <c r="F5" s="140">
        <v>106.99625</v>
      </c>
      <c r="G5" s="20">
        <v>108.646</v>
      </c>
      <c r="H5" s="20">
        <v>108.5</v>
      </c>
      <c r="I5" s="20">
        <v>107.45</v>
      </c>
      <c r="J5" s="20">
        <v>108.4</v>
      </c>
      <c r="K5" s="36">
        <v>109</v>
      </c>
      <c r="L5" s="37">
        <f>AVERAGE(B5,D5,G5,H5,I5,J5)</f>
        <v>108.147140350877</v>
      </c>
      <c r="M5" s="37">
        <f>MAX(B5,D5,G5,H5,I5,J5)-MIN(B5,D5,G5,H5,I5,J5)</f>
        <v>1.613157894737</v>
      </c>
      <c r="N5" s="146">
        <v>107</v>
      </c>
      <c r="O5" s="145">
        <f>AVERAGE(C5,E5,F5)</f>
        <v>106.74331043956</v>
      </c>
      <c r="P5" s="145">
        <f>MAX(C5,E5,F5)-MIN(C5,E5,F5)</f>
        <v>0.681250000000006</v>
      </c>
      <c r="Q5" s="49">
        <v>106</v>
      </c>
      <c r="R5" s="147">
        <v>112</v>
      </c>
      <c r="S5" s="50">
        <v>104</v>
      </c>
      <c r="T5" s="50">
        <v>110</v>
      </c>
      <c r="U5" s="51">
        <f>O5/O$3*100</f>
        <v>99.7902498260021</v>
      </c>
    </row>
    <row r="6" ht="15.95" customHeight="1" spans="1:21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109</v>
      </c>
      <c r="L6" s="24"/>
      <c r="M6" s="24">
        <f t="shared" ref="M6:M20" si="0">MAX(B6,D6,G6,H6,I6,J6)-MIN(B6,D6,G6,H6,I6,J6)</f>
        <v>0</v>
      </c>
      <c r="N6" s="43">
        <v>107</v>
      </c>
      <c r="O6" s="24"/>
      <c r="P6" s="24">
        <f t="shared" ref="P6:P20" si="1">MAX(C6,E6,F6)-MIN(C6,E6,F6)</f>
        <v>0</v>
      </c>
      <c r="Q6" s="49">
        <v>106</v>
      </c>
      <c r="R6" s="147">
        <v>112</v>
      </c>
      <c r="S6" s="50">
        <v>104</v>
      </c>
      <c r="T6" s="50">
        <v>110</v>
      </c>
      <c r="U6" s="51">
        <f t="shared" ref="U6:U20" si="2">O6/O$3*100</f>
        <v>0</v>
      </c>
    </row>
    <row r="7" ht="15.95" customHeight="1" spans="1:21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43">
        <v>109</v>
      </c>
      <c r="L7" s="24"/>
      <c r="M7" s="24">
        <f t="shared" si="0"/>
        <v>0</v>
      </c>
      <c r="N7" s="43">
        <v>107</v>
      </c>
      <c r="O7" s="24"/>
      <c r="P7" s="24">
        <f t="shared" si="1"/>
        <v>0</v>
      </c>
      <c r="Q7" s="49">
        <v>106</v>
      </c>
      <c r="R7" s="147">
        <v>112</v>
      </c>
      <c r="S7" s="50">
        <v>104</v>
      </c>
      <c r="T7" s="50">
        <v>110</v>
      </c>
      <c r="U7" s="51">
        <f t="shared" si="2"/>
        <v>0</v>
      </c>
    </row>
    <row r="8" ht="15.95" customHeight="1" spans="1:21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3">
        <v>109</v>
      </c>
      <c r="L8" s="24"/>
      <c r="M8" s="24">
        <f t="shared" si="0"/>
        <v>0</v>
      </c>
      <c r="N8" s="43">
        <v>107</v>
      </c>
      <c r="O8" s="24"/>
      <c r="P8" s="24">
        <f t="shared" si="1"/>
        <v>0</v>
      </c>
      <c r="Q8" s="49">
        <v>106</v>
      </c>
      <c r="R8" s="147">
        <v>112</v>
      </c>
      <c r="S8" s="50">
        <v>104</v>
      </c>
      <c r="T8" s="50">
        <v>110</v>
      </c>
      <c r="U8" s="51">
        <f t="shared" si="2"/>
        <v>0</v>
      </c>
    </row>
    <row r="9" ht="15.95" customHeight="1" spans="1:21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43">
        <v>109</v>
      </c>
      <c r="L9" s="24"/>
      <c r="M9" s="24">
        <f t="shared" si="0"/>
        <v>0</v>
      </c>
      <c r="N9" s="43">
        <v>107</v>
      </c>
      <c r="O9" s="24"/>
      <c r="P9" s="24">
        <f t="shared" si="1"/>
        <v>0</v>
      </c>
      <c r="Q9" s="49">
        <v>106</v>
      </c>
      <c r="R9" s="147">
        <v>112</v>
      </c>
      <c r="S9" s="50">
        <v>104</v>
      </c>
      <c r="T9" s="50">
        <v>110</v>
      </c>
      <c r="U9" s="51">
        <f t="shared" si="2"/>
        <v>0</v>
      </c>
    </row>
    <row r="10" ht="15.95" customHeight="1" spans="1:21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43">
        <v>109</v>
      </c>
      <c r="L10" s="24"/>
      <c r="M10" s="24">
        <f t="shared" si="0"/>
        <v>0</v>
      </c>
      <c r="N10" s="43">
        <v>107</v>
      </c>
      <c r="O10" s="24"/>
      <c r="P10" s="24">
        <f t="shared" si="1"/>
        <v>0</v>
      </c>
      <c r="Q10" s="49">
        <v>106</v>
      </c>
      <c r="R10" s="147">
        <v>112</v>
      </c>
      <c r="S10" s="50">
        <v>104</v>
      </c>
      <c r="T10" s="50">
        <v>110</v>
      </c>
      <c r="U10" s="51">
        <f t="shared" si="2"/>
        <v>0</v>
      </c>
    </row>
    <row r="11" ht="15.95" customHeight="1" spans="1:21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43">
        <v>109</v>
      </c>
      <c r="L11" s="24"/>
      <c r="M11" s="24">
        <f t="shared" si="0"/>
        <v>0</v>
      </c>
      <c r="N11" s="43">
        <v>107</v>
      </c>
      <c r="O11" s="24"/>
      <c r="P11" s="24">
        <f t="shared" si="1"/>
        <v>0</v>
      </c>
      <c r="Q11" s="49">
        <v>106</v>
      </c>
      <c r="R11" s="147">
        <v>112</v>
      </c>
      <c r="S11" s="50">
        <v>104</v>
      </c>
      <c r="T11" s="50">
        <v>110</v>
      </c>
      <c r="U11" s="51">
        <f t="shared" si="2"/>
        <v>0</v>
      </c>
    </row>
    <row r="12" ht="15.95" customHeight="1" spans="1:21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43">
        <v>109</v>
      </c>
      <c r="L12" s="24"/>
      <c r="M12" s="24">
        <f t="shared" si="0"/>
        <v>0</v>
      </c>
      <c r="N12" s="43">
        <v>107</v>
      </c>
      <c r="O12" s="24"/>
      <c r="P12" s="24">
        <f t="shared" si="1"/>
        <v>0</v>
      </c>
      <c r="Q12" s="49">
        <v>106</v>
      </c>
      <c r="R12" s="147">
        <v>112</v>
      </c>
      <c r="S12" s="50">
        <v>104</v>
      </c>
      <c r="T12" s="50">
        <v>110</v>
      </c>
      <c r="U12" s="51">
        <f t="shared" si="2"/>
        <v>0</v>
      </c>
    </row>
    <row r="13" ht="15.95" customHeight="1" spans="1:21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43">
        <v>109</v>
      </c>
      <c r="L13" s="24"/>
      <c r="M13" s="24">
        <f t="shared" si="0"/>
        <v>0</v>
      </c>
      <c r="N13" s="43">
        <v>107</v>
      </c>
      <c r="O13" s="24"/>
      <c r="P13" s="24">
        <f t="shared" si="1"/>
        <v>0</v>
      </c>
      <c r="Q13" s="49">
        <v>106</v>
      </c>
      <c r="R13" s="147">
        <v>112</v>
      </c>
      <c r="S13" s="50">
        <v>104</v>
      </c>
      <c r="T13" s="50">
        <v>110</v>
      </c>
      <c r="U13" s="51">
        <f t="shared" si="2"/>
        <v>0</v>
      </c>
    </row>
    <row r="14" ht="15.95" customHeight="1" spans="1:21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43">
        <v>109</v>
      </c>
      <c r="L14" s="24"/>
      <c r="M14" s="24">
        <f t="shared" si="0"/>
        <v>0</v>
      </c>
      <c r="N14" s="43">
        <v>107</v>
      </c>
      <c r="O14" s="24"/>
      <c r="P14" s="24">
        <f t="shared" si="1"/>
        <v>0</v>
      </c>
      <c r="Q14" s="49">
        <v>106</v>
      </c>
      <c r="R14" s="147">
        <v>112</v>
      </c>
      <c r="S14" s="50">
        <v>104</v>
      </c>
      <c r="T14" s="50">
        <v>110</v>
      </c>
      <c r="U14" s="51">
        <f t="shared" si="2"/>
        <v>0</v>
      </c>
    </row>
    <row r="15" ht="15.95" customHeight="1" spans="1:22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43">
        <v>109</v>
      </c>
      <c r="L15" s="24"/>
      <c r="M15" s="24">
        <f t="shared" si="0"/>
        <v>0</v>
      </c>
      <c r="N15" s="43">
        <v>107</v>
      </c>
      <c r="O15" s="24"/>
      <c r="P15" s="24">
        <f t="shared" si="1"/>
        <v>0</v>
      </c>
      <c r="Q15" s="49">
        <v>106</v>
      </c>
      <c r="R15" s="147">
        <v>112</v>
      </c>
      <c r="S15" s="50">
        <v>104</v>
      </c>
      <c r="T15" s="50">
        <v>110</v>
      </c>
      <c r="U15" s="51">
        <f t="shared" si="2"/>
        <v>0</v>
      </c>
      <c r="V15" s="54"/>
    </row>
    <row r="16" ht="15.95" customHeight="1" spans="1:22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43">
        <v>109</v>
      </c>
      <c r="L16" s="24"/>
      <c r="M16" s="24">
        <f t="shared" si="0"/>
        <v>0</v>
      </c>
      <c r="N16" s="43">
        <v>107</v>
      </c>
      <c r="O16" s="24"/>
      <c r="P16" s="24">
        <f t="shared" si="1"/>
        <v>0</v>
      </c>
      <c r="Q16" s="49">
        <v>106</v>
      </c>
      <c r="R16" s="147">
        <v>112</v>
      </c>
      <c r="S16" s="50">
        <v>104</v>
      </c>
      <c r="T16" s="50">
        <v>110</v>
      </c>
      <c r="U16" s="51">
        <f t="shared" si="2"/>
        <v>0</v>
      </c>
      <c r="V16" s="54"/>
    </row>
    <row r="17" ht="15.95" customHeight="1" spans="1:22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43">
        <v>109</v>
      </c>
      <c r="L17" s="24"/>
      <c r="M17" s="24">
        <f t="shared" si="0"/>
        <v>0</v>
      </c>
      <c r="N17" s="43">
        <v>107</v>
      </c>
      <c r="O17" s="24"/>
      <c r="P17" s="24">
        <f t="shared" si="1"/>
        <v>0</v>
      </c>
      <c r="Q17" s="49">
        <v>106</v>
      </c>
      <c r="R17" s="147">
        <v>112</v>
      </c>
      <c r="S17" s="50">
        <v>104</v>
      </c>
      <c r="T17" s="50">
        <v>110</v>
      </c>
      <c r="U17" s="51">
        <f t="shared" si="2"/>
        <v>0</v>
      </c>
      <c r="V17" s="54"/>
    </row>
    <row r="18" ht="15.95" customHeight="1" spans="1:22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109</v>
      </c>
      <c r="L18" s="24"/>
      <c r="M18" s="24">
        <f t="shared" si="0"/>
        <v>0</v>
      </c>
      <c r="N18" s="43">
        <v>107</v>
      </c>
      <c r="O18" s="24"/>
      <c r="P18" s="24">
        <f t="shared" si="1"/>
        <v>0</v>
      </c>
      <c r="Q18" s="49">
        <v>106</v>
      </c>
      <c r="R18" s="147">
        <v>112</v>
      </c>
      <c r="S18" s="50">
        <v>104</v>
      </c>
      <c r="T18" s="50">
        <v>110</v>
      </c>
      <c r="U18" s="51">
        <f t="shared" si="2"/>
        <v>0</v>
      </c>
      <c r="V18" s="54"/>
    </row>
    <row r="19" ht="15.95" customHeight="1" spans="1:22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109</v>
      </c>
      <c r="L19" s="24"/>
      <c r="M19" s="24">
        <f t="shared" si="0"/>
        <v>0</v>
      </c>
      <c r="N19" s="43">
        <v>107</v>
      </c>
      <c r="O19" s="24"/>
      <c r="P19" s="24">
        <f t="shared" si="1"/>
        <v>0</v>
      </c>
      <c r="Q19" s="49">
        <v>106</v>
      </c>
      <c r="R19" s="147">
        <v>112</v>
      </c>
      <c r="S19" s="50">
        <v>104</v>
      </c>
      <c r="T19" s="50">
        <v>110</v>
      </c>
      <c r="U19" s="51">
        <f t="shared" si="2"/>
        <v>0</v>
      </c>
      <c r="V19" s="54"/>
    </row>
    <row r="20" ht="15.95" customHeight="1" spans="1:22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109</v>
      </c>
      <c r="L20" s="24"/>
      <c r="M20" s="24">
        <f t="shared" si="0"/>
        <v>0</v>
      </c>
      <c r="N20" s="43">
        <v>107</v>
      </c>
      <c r="O20" s="24"/>
      <c r="P20" s="24">
        <f t="shared" si="1"/>
        <v>0</v>
      </c>
      <c r="Q20" s="49">
        <v>106</v>
      </c>
      <c r="R20" s="147">
        <v>112</v>
      </c>
      <c r="S20" s="50">
        <v>104</v>
      </c>
      <c r="T20" s="50">
        <v>110</v>
      </c>
      <c r="U20" s="51">
        <f t="shared" si="2"/>
        <v>0</v>
      </c>
      <c r="V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31"/>
  <sheetViews>
    <sheetView zoomScale="80" zoomScaleNormal="80" workbookViewId="0">
      <selection activeCell="P6" sqref="P6"/>
    </sheetView>
  </sheetViews>
  <sheetFormatPr defaultColWidth="9" defaultRowHeight="13.2"/>
  <cols>
    <col min="1" max="1" width="3.75" style="11" customWidth="1"/>
    <col min="2" max="2" width="10.25" style="11" customWidth="1"/>
    <col min="3" max="3" width="12" style="11" customWidth="1"/>
    <col min="4" max="4" width="11" style="11" customWidth="1"/>
    <col min="5" max="5" width="10.5" style="11" customWidth="1"/>
    <col min="6" max="7" width="10.25" style="11" customWidth="1"/>
    <col min="8" max="8" width="10.6296296296296" style="11" customWidth="1"/>
    <col min="9" max="9" width="9.75" style="11" customWidth="1"/>
    <col min="10" max="10" width="10.5" style="11" customWidth="1"/>
    <col min="11" max="11" width="8.37962962962963" style="12" customWidth="1"/>
    <col min="12" max="12" width="11.1296296296296" style="12" customWidth="1"/>
    <col min="13" max="13" width="9" style="12" customWidth="1"/>
    <col min="14" max="15" width="2.62962962962963" style="12" customWidth="1"/>
    <col min="16" max="16" width="10.1296296296296" style="11" customWidth="1"/>
    <col min="17" max="16384" width="9" style="11"/>
  </cols>
  <sheetData>
    <row r="1" ht="20.1" customHeight="1" spans="6:6">
      <c r="F1" s="13" t="s">
        <v>15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75" t="s">
        <v>78</v>
      </c>
      <c r="M2" s="32" t="s">
        <v>79</v>
      </c>
      <c r="N2" s="49" t="s">
        <v>80</v>
      </c>
      <c r="O2" s="50" t="s">
        <v>81</v>
      </c>
      <c r="P2" s="48" t="s">
        <v>82</v>
      </c>
    </row>
    <row r="3" ht="15.95" customHeight="1" spans="1:16">
      <c r="A3" s="19">
        <v>5</v>
      </c>
      <c r="B3" s="65">
        <v>11.1722222222222</v>
      </c>
      <c r="C3" s="65">
        <v>11.252</v>
      </c>
      <c r="D3" s="66">
        <v>11.1235294117647</v>
      </c>
      <c r="E3" s="66">
        <v>10.957</v>
      </c>
      <c r="F3" s="65">
        <v>11.208</v>
      </c>
      <c r="G3" s="65">
        <v>11.008</v>
      </c>
      <c r="H3" s="65">
        <v>11.11</v>
      </c>
      <c r="I3" s="65"/>
      <c r="J3" s="65"/>
      <c r="K3" s="23">
        <v>11.2</v>
      </c>
      <c r="L3" s="68">
        <f>AVERAGE(B3:J3)</f>
        <v>11.1186788048553</v>
      </c>
      <c r="M3" s="68">
        <f>MAX(B3:J3)-MIN(B3:J3)</f>
        <v>0.295</v>
      </c>
      <c r="N3" s="76">
        <v>10.7</v>
      </c>
      <c r="O3" s="77">
        <v>11.7</v>
      </c>
      <c r="P3" s="51">
        <f>L3/L3*100</f>
        <v>100</v>
      </c>
    </row>
    <row r="4" ht="15.95" customHeight="1" spans="1:16">
      <c r="A4" s="19">
        <v>6</v>
      </c>
      <c r="B4" s="65">
        <v>11.1761904761905</v>
      </c>
      <c r="C4" s="65">
        <v>11.35125</v>
      </c>
      <c r="D4" s="66">
        <v>11.0944444444444</v>
      </c>
      <c r="E4" s="66">
        <v>10.903</v>
      </c>
      <c r="F4" s="65">
        <v>11.1875</v>
      </c>
      <c r="G4" s="65">
        <v>11.075</v>
      </c>
      <c r="H4" s="65">
        <v>11.1</v>
      </c>
      <c r="I4" s="65">
        <v>11.37</v>
      </c>
      <c r="J4" s="65">
        <v>11.0210526315789</v>
      </c>
      <c r="K4" s="23">
        <v>11.2</v>
      </c>
      <c r="L4" s="68">
        <f>AVERAGE(B4:J4)</f>
        <v>11.1420486169126</v>
      </c>
      <c r="M4" s="68">
        <f t="shared" ref="M4:M20" si="0">MAX(B4:J4)-MIN(B4:J4)</f>
        <v>0.466999999999999</v>
      </c>
      <c r="N4" s="76">
        <v>10.7</v>
      </c>
      <c r="O4" s="77">
        <v>11.7</v>
      </c>
      <c r="P4" s="51">
        <f>L4/L$3*100</f>
        <v>100.210185152998</v>
      </c>
    </row>
    <row r="5" ht="15.95" customHeight="1" spans="1:16">
      <c r="A5" s="19">
        <v>7</v>
      </c>
      <c r="B5" s="65">
        <v>11.1863636363636</v>
      </c>
      <c r="C5" s="65">
        <v>11.3678260869565</v>
      </c>
      <c r="D5" s="66">
        <v>11.155</v>
      </c>
      <c r="E5" s="66">
        <v>10.921</v>
      </c>
      <c r="F5" s="65">
        <v>11.12</v>
      </c>
      <c r="G5" s="65">
        <v>11.147</v>
      </c>
      <c r="H5" s="65">
        <v>11.16</v>
      </c>
      <c r="I5" s="65">
        <v>11.26</v>
      </c>
      <c r="J5" s="65">
        <v>11.06</v>
      </c>
      <c r="K5" s="23">
        <v>11.2</v>
      </c>
      <c r="L5" s="68">
        <f>AVERAGE(B5:J5)</f>
        <v>11.1530210803689</v>
      </c>
      <c r="M5" s="68">
        <f t="shared" si="0"/>
        <v>0.4468260869565</v>
      </c>
      <c r="N5" s="76">
        <v>10.7</v>
      </c>
      <c r="O5" s="77">
        <v>11.7</v>
      </c>
      <c r="P5" s="51">
        <f>L5/L$3*100</f>
        <v>100.308870110526</v>
      </c>
    </row>
    <row r="6" ht="15.95" customHeight="1" spans="1:16">
      <c r="A6" s="19">
        <v>8</v>
      </c>
      <c r="B6" s="67"/>
      <c r="C6" s="67"/>
      <c r="D6" s="68"/>
      <c r="E6" s="68"/>
      <c r="F6" s="67"/>
      <c r="G6" s="67"/>
      <c r="H6" s="67"/>
      <c r="I6" s="67"/>
      <c r="J6" s="67"/>
      <c r="K6" s="23">
        <v>11.2</v>
      </c>
      <c r="L6" s="68"/>
      <c r="M6" s="68">
        <f t="shared" si="0"/>
        <v>0</v>
      </c>
      <c r="N6" s="76">
        <v>10.7</v>
      </c>
      <c r="O6" s="77">
        <v>11.7</v>
      </c>
      <c r="P6" s="51">
        <f t="shared" ref="P6:P20" si="1">L6/L$3*100</f>
        <v>0</v>
      </c>
    </row>
    <row r="7" ht="15.95" customHeight="1" spans="1:16">
      <c r="A7" s="19">
        <v>9</v>
      </c>
      <c r="B7" s="67"/>
      <c r="C7" s="67"/>
      <c r="D7" s="68"/>
      <c r="E7" s="68"/>
      <c r="F7" s="67"/>
      <c r="G7" s="67"/>
      <c r="H7" s="67"/>
      <c r="I7" s="68"/>
      <c r="J7" s="67"/>
      <c r="K7" s="23">
        <v>11.2</v>
      </c>
      <c r="L7" s="68"/>
      <c r="M7" s="68">
        <f t="shared" si="0"/>
        <v>0</v>
      </c>
      <c r="N7" s="76">
        <v>10.7</v>
      </c>
      <c r="O7" s="77">
        <v>11.7</v>
      </c>
      <c r="P7" s="51">
        <f t="shared" si="1"/>
        <v>0</v>
      </c>
    </row>
    <row r="8" ht="15.95" customHeight="1" spans="1:16">
      <c r="A8" s="19">
        <v>10</v>
      </c>
      <c r="B8" s="69"/>
      <c r="C8" s="69"/>
      <c r="D8" s="70"/>
      <c r="E8" s="71"/>
      <c r="F8" s="69"/>
      <c r="G8" s="69"/>
      <c r="H8" s="69"/>
      <c r="I8" s="69"/>
      <c r="J8" s="69"/>
      <c r="K8" s="23">
        <v>11.2</v>
      </c>
      <c r="L8" s="68"/>
      <c r="M8" s="68">
        <f t="shared" si="0"/>
        <v>0</v>
      </c>
      <c r="N8" s="76">
        <v>10.7</v>
      </c>
      <c r="O8" s="77">
        <v>11.7</v>
      </c>
      <c r="P8" s="51">
        <f t="shared" si="1"/>
        <v>0</v>
      </c>
    </row>
    <row r="9" ht="15.95" customHeight="1" spans="1:16">
      <c r="A9" s="19">
        <v>11</v>
      </c>
      <c r="B9" s="67"/>
      <c r="C9" s="67"/>
      <c r="D9" s="68"/>
      <c r="E9" s="68"/>
      <c r="F9" s="67"/>
      <c r="G9" s="67"/>
      <c r="H9" s="67"/>
      <c r="I9" s="67"/>
      <c r="J9" s="67"/>
      <c r="K9" s="23">
        <v>11.2</v>
      </c>
      <c r="L9" s="68"/>
      <c r="M9" s="68">
        <f t="shared" si="0"/>
        <v>0</v>
      </c>
      <c r="N9" s="76">
        <v>10.7</v>
      </c>
      <c r="O9" s="77">
        <v>11.7</v>
      </c>
      <c r="P9" s="51">
        <f t="shared" si="1"/>
        <v>0</v>
      </c>
    </row>
    <row r="10" ht="15.95" customHeight="1" spans="1:16">
      <c r="A10" s="19">
        <v>12</v>
      </c>
      <c r="B10" s="67"/>
      <c r="C10" s="67"/>
      <c r="D10" s="68"/>
      <c r="E10" s="68"/>
      <c r="F10" s="67"/>
      <c r="G10" s="67"/>
      <c r="H10" s="67"/>
      <c r="I10" s="67"/>
      <c r="J10" s="67"/>
      <c r="K10" s="23">
        <v>11.2</v>
      </c>
      <c r="L10" s="68"/>
      <c r="M10" s="68">
        <f t="shared" si="0"/>
        <v>0</v>
      </c>
      <c r="N10" s="76">
        <v>10.7</v>
      </c>
      <c r="O10" s="77">
        <v>11.7</v>
      </c>
      <c r="P10" s="51">
        <f t="shared" si="1"/>
        <v>0</v>
      </c>
    </row>
    <row r="11" ht="15.95" customHeight="1" spans="1:16">
      <c r="A11" s="19">
        <v>1</v>
      </c>
      <c r="B11" s="67"/>
      <c r="C11" s="67"/>
      <c r="D11" s="68"/>
      <c r="E11" s="68"/>
      <c r="F11" s="67"/>
      <c r="G11" s="67"/>
      <c r="H11" s="67"/>
      <c r="I11" s="67"/>
      <c r="J11" s="67"/>
      <c r="K11" s="23">
        <v>11.2</v>
      </c>
      <c r="L11" s="68"/>
      <c r="M11" s="68">
        <f t="shared" si="0"/>
        <v>0</v>
      </c>
      <c r="N11" s="76">
        <v>10.7</v>
      </c>
      <c r="O11" s="77">
        <v>11.7</v>
      </c>
      <c r="P11" s="51">
        <f t="shared" si="1"/>
        <v>0</v>
      </c>
    </row>
    <row r="12" ht="15.95" customHeight="1" spans="1:16">
      <c r="A12" s="19">
        <v>2</v>
      </c>
      <c r="B12" s="67"/>
      <c r="C12" s="67"/>
      <c r="D12" s="68"/>
      <c r="E12" s="68"/>
      <c r="F12" s="67"/>
      <c r="G12" s="67"/>
      <c r="H12" s="67"/>
      <c r="I12" s="67"/>
      <c r="J12" s="67"/>
      <c r="K12" s="23">
        <v>11.2</v>
      </c>
      <c r="L12" s="68"/>
      <c r="M12" s="68">
        <f t="shared" si="0"/>
        <v>0</v>
      </c>
      <c r="N12" s="76">
        <v>10.7</v>
      </c>
      <c r="O12" s="77">
        <v>11.7</v>
      </c>
      <c r="P12" s="51">
        <f t="shared" si="1"/>
        <v>0</v>
      </c>
    </row>
    <row r="13" ht="15.95" customHeight="1" spans="1:16">
      <c r="A13" s="19">
        <v>3</v>
      </c>
      <c r="B13" s="67"/>
      <c r="C13" s="67"/>
      <c r="D13" s="68"/>
      <c r="E13" s="68"/>
      <c r="F13" s="67"/>
      <c r="G13" s="67"/>
      <c r="H13" s="67"/>
      <c r="I13" s="67"/>
      <c r="J13" s="67"/>
      <c r="K13" s="23">
        <v>11.2</v>
      </c>
      <c r="L13" s="68"/>
      <c r="M13" s="68">
        <f t="shared" si="0"/>
        <v>0</v>
      </c>
      <c r="N13" s="76">
        <v>10.7</v>
      </c>
      <c r="O13" s="77">
        <v>11.7</v>
      </c>
      <c r="P13" s="51">
        <f t="shared" si="1"/>
        <v>0</v>
      </c>
    </row>
    <row r="14" ht="15.95" customHeight="1" spans="1:16">
      <c r="A14" s="19">
        <v>4</v>
      </c>
      <c r="B14" s="67"/>
      <c r="C14" s="67"/>
      <c r="D14" s="68"/>
      <c r="E14" s="68"/>
      <c r="F14" s="72"/>
      <c r="G14" s="67"/>
      <c r="H14" s="67"/>
      <c r="I14" s="67"/>
      <c r="J14" s="67"/>
      <c r="K14" s="23">
        <v>11.2</v>
      </c>
      <c r="L14" s="68"/>
      <c r="M14" s="68">
        <f t="shared" si="0"/>
        <v>0</v>
      </c>
      <c r="N14" s="76">
        <v>10.7</v>
      </c>
      <c r="O14" s="77">
        <v>11.7</v>
      </c>
      <c r="P14" s="51">
        <f t="shared" si="1"/>
        <v>0</v>
      </c>
    </row>
    <row r="15" ht="15.95" customHeight="1" spans="1:17">
      <c r="A15" s="19">
        <v>5</v>
      </c>
      <c r="B15" s="67"/>
      <c r="C15" s="67"/>
      <c r="D15" s="68"/>
      <c r="E15" s="68"/>
      <c r="F15" s="67"/>
      <c r="G15" s="67"/>
      <c r="H15" s="67"/>
      <c r="I15" s="67"/>
      <c r="J15" s="67"/>
      <c r="K15" s="23">
        <v>11.2</v>
      </c>
      <c r="L15" s="68"/>
      <c r="M15" s="68">
        <f t="shared" si="0"/>
        <v>0</v>
      </c>
      <c r="N15" s="76">
        <v>10.7</v>
      </c>
      <c r="O15" s="77">
        <v>11.7</v>
      </c>
      <c r="P15" s="51">
        <f t="shared" si="1"/>
        <v>0</v>
      </c>
      <c r="Q15" s="54"/>
    </row>
    <row r="16" ht="15.95" customHeight="1" spans="1:17">
      <c r="A16" s="19">
        <v>6</v>
      </c>
      <c r="B16" s="67"/>
      <c r="C16" s="67"/>
      <c r="D16" s="73"/>
      <c r="E16" s="68"/>
      <c r="F16" s="67"/>
      <c r="G16" s="67"/>
      <c r="H16" s="67"/>
      <c r="I16" s="67"/>
      <c r="J16" s="67"/>
      <c r="K16" s="23">
        <v>11.2</v>
      </c>
      <c r="L16" s="68"/>
      <c r="M16" s="68">
        <f t="shared" si="0"/>
        <v>0</v>
      </c>
      <c r="N16" s="76">
        <v>10.7</v>
      </c>
      <c r="O16" s="77">
        <v>11.7</v>
      </c>
      <c r="P16" s="51">
        <f t="shared" si="1"/>
        <v>0</v>
      </c>
      <c r="Q16" s="54"/>
    </row>
    <row r="17" ht="15.95" customHeight="1" spans="1:17">
      <c r="A17" s="19">
        <v>7</v>
      </c>
      <c r="B17" s="67"/>
      <c r="C17" s="67"/>
      <c r="D17" s="73"/>
      <c r="E17" s="68"/>
      <c r="F17" s="67"/>
      <c r="G17" s="67"/>
      <c r="H17" s="67"/>
      <c r="I17" s="67"/>
      <c r="J17" s="67"/>
      <c r="K17" s="23">
        <v>11.2</v>
      </c>
      <c r="L17" s="68"/>
      <c r="M17" s="68">
        <f t="shared" si="0"/>
        <v>0</v>
      </c>
      <c r="N17" s="76">
        <v>10.7</v>
      </c>
      <c r="O17" s="77">
        <v>11.7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3">
        <v>11.2</v>
      </c>
      <c r="L18" s="68"/>
      <c r="M18" s="68">
        <f t="shared" si="0"/>
        <v>0</v>
      </c>
      <c r="N18" s="76">
        <v>10.7</v>
      </c>
      <c r="O18" s="77">
        <v>11.7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3">
        <v>11.2</v>
      </c>
      <c r="L19" s="68"/>
      <c r="M19" s="68">
        <f t="shared" si="0"/>
        <v>0</v>
      </c>
      <c r="N19" s="76">
        <v>10.7</v>
      </c>
      <c r="O19" s="77">
        <v>11.7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3">
        <v>11.2</v>
      </c>
      <c r="L20" s="68"/>
      <c r="M20" s="68">
        <f t="shared" si="0"/>
        <v>0</v>
      </c>
      <c r="N20" s="76">
        <v>10.7</v>
      </c>
      <c r="O20" s="77">
        <v>11.7</v>
      </c>
      <c r="P20" s="51">
        <f t="shared" si="1"/>
        <v>0</v>
      </c>
      <c r="Q20" s="54"/>
    </row>
    <row r="31" spans="6:6">
      <c r="F31" s="11" t="s">
        <v>92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S20"/>
  <sheetViews>
    <sheetView zoomScale="80" zoomScaleNormal="80" workbookViewId="0">
      <selection activeCell="P5" sqref="P5"/>
    </sheetView>
  </sheetViews>
  <sheetFormatPr defaultColWidth="9" defaultRowHeight="13.2"/>
  <cols>
    <col min="1" max="1" width="3.75" style="11" customWidth="1"/>
    <col min="2" max="2" width="9.5" style="11" customWidth="1"/>
    <col min="3" max="3" width="12" style="11" customWidth="1"/>
    <col min="4" max="4" width="10.3796296296296" style="11" customWidth="1"/>
    <col min="5" max="6" width="10.5" style="11" customWidth="1"/>
    <col min="7" max="7" width="10.3796296296296" style="11" customWidth="1"/>
    <col min="8" max="8" width="10.6296296296296" style="11" customWidth="1"/>
    <col min="9" max="9" width="9.5" style="11" customWidth="1"/>
    <col min="10" max="10" width="10.25" style="11" customWidth="1"/>
    <col min="11" max="11" width="6.87962962962963" style="11" customWidth="1"/>
    <col min="12" max="12" width="9.75" style="11" customWidth="1"/>
    <col min="13" max="13" width="7.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5:6">
      <c r="E1" s="13"/>
      <c r="F1" s="13" t="s">
        <v>18</v>
      </c>
    </row>
    <row r="2" ht="16.5" customHeight="1" spans="1:19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75" t="s">
        <v>79</v>
      </c>
      <c r="N2" s="134" t="s">
        <v>80</v>
      </c>
      <c r="O2" s="135" t="s">
        <v>81</v>
      </c>
      <c r="P2" s="48" t="s">
        <v>82</v>
      </c>
      <c r="S2" s="136"/>
    </row>
    <row r="3" ht="16.5" customHeight="1" spans="1:16">
      <c r="A3" s="19">
        <v>5</v>
      </c>
      <c r="B3" s="56">
        <v>176.666666666667</v>
      </c>
      <c r="C3" s="56">
        <v>177.598630136986</v>
      </c>
      <c r="D3" s="57">
        <v>181.333333333333</v>
      </c>
      <c r="E3" s="57">
        <v>178.417</v>
      </c>
      <c r="F3" s="56">
        <v>175.8</v>
      </c>
      <c r="G3" s="56">
        <v>175.048</v>
      </c>
      <c r="H3" s="56">
        <v>176.6</v>
      </c>
      <c r="I3" s="56"/>
      <c r="J3" s="56"/>
      <c r="K3" s="43">
        <v>178</v>
      </c>
      <c r="L3" s="24">
        <f>AVERAGE(B3:J3)</f>
        <v>177.351947162427</v>
      </c>
      <c r="M3" s="24">
        <f>MAX(B3:J3)-MIN(B3:J3)</f>
        <v>6.285333333333</v>
      </c>
      <c r="N3" s="134">
        <v>173</v>
      </c>
      <c r="O3" s="135">
        <v>183</v>
      </c>
      <c r="P3" s="51">
        <f>L3/L3*100</f>
        <v>100</v>
      </c>
    </row>
    <row r="4" ht="15.95" customHeight="1" spans="1:16">
      <c r="A4" s="19">
        <v>6</v>
      </c>
      <c r="B4" s="56">
        <v>176.761904761905</v>
      </c>
      <c r="C4" s="56">
        <v>178.308510638298</v>
      </c>
      <c r="D4" s="57">
        <v>181.631578947368</v>
      </c>
      <c r="E4" s="57">
        <v>178.131</v>
      </c>
      <c r="F4" s="56">
        <v>174.704166666667</v>
      </c>
      <c r="G4" s="56">
        <v>177.754</v>
      </c>
      <c r="H4" s="56">
        <v>176.6</v>
      </c>
      <c r="I4" s="56">
        <v>178.88</v>
      </c>
      <c r="J4" s="56">
        <v>176.222222222222</v>
      </c>
      <c r="K4" s="43">
        <v>178</v>
      </c>
      <c r="L4" s="24">
        <f>AVERAGE(B4:J4)</f>
        <v>177.665931470718</v>
      </c>
      <c r="M4" s="24">
        <f t="shared" ref="M4:M20" si="0">MAX(B4:J4)-MIN(B4:J4)</f>
        <v>6.92741228070102</v>
      </c>
      <c r="N4" s="134">
        <v>173</v>
      </c>
      <c r="O4" s="135">
        <v>183</v>
      </c>
      <c r="P4" s="51">
        <f>L4/L$3*100</f>
        <v>100.177040237401</v>
      </c>
    </row>
    <row r="5" ht="15.95" customHeight="1" spans="1:16">
      <c r="A5" s="19">
        <v>7</v>
      </c>
      <c r="B5" s="56">
        <v>177.363636363636</v>
      </c>
      <c r="C5" s="56">
        <v>177.701869158879</v>
      </c>
      <c r="D5" s="57">
        <v>181.047619047619</v>
      </c>
      <c r="E5" s="57">
        <v>178.661</v>
      </c>
      <c r="F5" s="56">
        <v>174.233333333333</v>
      </c>
      <c r="G5" s="56">
        <v>177.726</v>
      </c>
      <c r="H5" s="56">
        <v>176.5</v>
      </c>
      <c r="I5" s="56">
        <v>178.67</v>
      </c>
      <c r="J5" s="56">
        <v>177.533333333333</v>
      </c>
      <c r="K5" s="43">
        <v>178</v>
      </c>
      <c r="L5" s="24">
        <f>AVERAGE(B5:J5)</f>
        <v>177.715199026311</v>
      </c>
      <c r="M5" s="24">
        <f t="shared" si="0"/>
        <v>6.814285714286</v>
      </c>
      <c r="N5" s="134">
        <v>173</v>
      </c>
      <c r="O5" s="135">
        <v>183</v>
      </c>
      <c r="P5" s="51">
        <f>L5/L$3*100</f>
        <v>100.204819777677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178</v>
      </c>
      <c r="L6" s="24"/>
      <c r="M6" s="24">
        <f t="shared" si="0"/>
        <v>0</v>
      </c>
      <c r="N6" s="134">
        <v>173</v>
      </c>
      <c r="O6" s="135">
        <v>183</v>
      </c>
      <c r="P6" s="51">
        <f t="shared" ref="P6:P20" si="1">L6/L$3*100</f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43">
        <v>178</v>
      </c>
      <c r="L7" s="24"/>
      <c r="M7" s="24">
        <f t="shared" si="0"/>
        <v>0</v>
      </c>
      <c r="N7" s="134">
        <v>173</v>
      </c>
      <c r="O7" s="135">
        <v>183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3">
        <v>178</v>
      </c>
      <c r="L8" s="24"/>
      <c r="M8" s="24">
        <f t="shared" si="0"/>
        <v>0</v>
      </c>
      <c r="N8" s="134">
        <v>173</v>
      </c>
      <c r="O8" s="135">
        <v>183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43">
        <v>178</v>
      </c>
      <c r="L9" s="24"/>
      <c r="M9" s="24">
        <f t="shared" si="0"/>
        <v>0</v>
      </c>
      <c r="N9" s="134">
        <v>173</v>
      </c>
      <c r="O9" s="135">
        <v>183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43">
        <v>178</v>
      </c>
      <c r="L10" s="24"/>
      <c r="M10" s="24">
        <f t="shared" si="0"/>
        <v>0</v>
      </c>
      <c r="N10" s="134">
        <v>173</v>
      </c>
      <c r="O10" s="135">
        <v>183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43">
        <v>178</v>
      </c>
      <c r="L11" s="24"/>
      <c r="M11" s="24">
        <f t="shared" si="0"/>
        <v>0</v>
      </c>
      <c r="N11" s="134">
        <v>173</v>
      </c>
      <c r="O11" s="135">
        <v>183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43">
        <v>178</v>
      </c>
      <c r="L12" s="24"/>
      <c r="M12" s="24">
        <f t="shared" si="0"/>
        <v>0</v>
      </c>
      <c r="N12" s="134">
        <v>173</v>
      </c>
      <c r="O12" s="135">
        <v>183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43">
        <v>178</v>
      </c>
      <c r="L13" s="24"/>
      <c r="M13" s="24">
        <f t="shared" si="0"/>
        <v>0</v>
      </c>
      <c r="N13" s="134">
        <v>173</v>
      </c>
      <c r="O13" s="135">
        <v>183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43">
        <v>178</v>
      </c>
      <c r="L14" s="24"/>
      <c r="M14" s="24">
        <f t="shared" si="0"/>
        <v>0</v>
      </c>
      <c r="N14" s="134">
        <v>173</v>
      </c>
      <c r="O14" s="135">
        <v>183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43">
        <v>178</v>
      </c>
      <c r="L15" s="24"/>
      <c r="M15" s="24">
        <f t="shared" si="0"/>
        <v>0</v>
      </c>
      <c r="N15" s="134">
        <v>173</v>
      </c>
      <c r="O15" s="135">
        <v>183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43">
        <v>178</v>
      </c>
      <c r="L16" s="24"/>
      <c r="M16" s="24">
        <f t="shared" si="0"/>
        <v>0</v>
      </c>
      <c r="N16" s="134">
        <v>173</v>
      </c>
      <c r="O16" s="135">
        <v>183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43">
        <v>178</v>
      </c>
      <c r="L17" s="24"/>
      <c r="M17" s="24">
        <f t="shared" si="0"/>
        <v>0</v>
      </c>
      <c r="N17" s="134">
        <v>173</v>
      </c>
      <c r="O17" s="135">
        <v>183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178</v>
      </c>
      <c r="L18" s="24"/>
      <c r="M18" s="24">
        <f t="shared" si="0"/>
        <v>0</v>
      </c>
      <c r="N18" s="134">
        <v>173</v>
      </c>
      <c r="O18" s="135">
        <v>183</v>
      </c>
      <c r="P18" s="51">
        <f t="shared" si="1"/>
        <v>0</v>
      </c>
      <c r="Q18" s="54"/>
    </row>
    <row r="19" ht="15.95" customHeight="1" spans="1:17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178</v>
      </c>
      <c r="L19" s="24"/>
      <c r="M19" s="24">
        <f t="shared" si="0"/>
        <v>0</v>
      </c>
      <c r="N19" s="134">
        <v>173</v>
      </c>
      <c r="O19" s="135">
        <v>183</v>
      </c>
      <c r="P19" s="51">
        <f t="shared" si="1"/>
        <v>0</v>
      </c>
      <c r="Q19" s="54"/>
    </row>
    <row r="20" ht="15.95" customHeight="1" spans="1:17">
      <c r="A20" s="19">
        <v>10</v>
      </c>
      <c r="B20" s="26"/>
      <c r="C20" s="74"/>
      <c r="D20" s="74"/>
      <c r="E20" s="74"/>
      <c r="F20" s="74"/>
      <c r="G20" s="74"/>
      <c r="H20" s="74"/>
      <c r="I20" s="74"/>
      <c r="J20" s="74"/>
      <c r="K20" s="43">
        <v>178</v>
      </c>
      <c r="L20" s="24"/>
      <c r="M20" s="24">
        <f t="shared" si="0"/>
        <v>0</v>
      </c>
      <c r="N20" s="134">
        <v>173</v>
      </c>
      <c r="O20" s="135">
        <v>183</v>
      </c>
      <c r="P20" s="51">
        <f t="shared" si="1"/>
        <v>0</v>
      </c>
      <c r="Q20" s="54"/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R20"/>
  <sheetViews>
    <sheetView zoomScale="80" zoomScaleNormal="80" workbookViewId="0">
      <selection activeCell="P5" sqref="P5"/>
    </sheetView>
  </sheetViews>
  <sheetFormatPr defaultColWidth="9" defaultRowHeight="13.2"/>
  <cols>
    <col min="1" max="1" width="3.75" style="11" customWidth="1"/>
    <col min="2" max="2" width="9.87962962962963" style="11" customWidth="1"/>
    <col min="3" max="3" width="12" style="11" customWidth="1"/>
    <col min="4" max="4" width="11.5" style="11" customWidth="1"/>
    <col min="5" max="5" width="10.5" style="11" customWidth="1"/>
    <col min="6" max="6" width="11.25" style="11" customWidth="1"/>
    <col min="7" max="7" width="10.3796296296296" style="11" customWidth="1"/>
    <col min="8" max="8" width="9.5" style="11" customWidth="1"/>
    <col min="9" max="9" width="9.62962962962963" style="11" customWidth="1"/>
    <col min="10" max="10" width="10" style="11" customWidth="1"/>
    <col min="11" max="11" width="6.87962962962963" style="11" customWidth="1"/>
    <col min="12" max="12" width="9.75" style="11" customWidth="1"/>
    <col min="13" max="13" width="5.87962962962963" style="11" customWidth="1"/>
    <col min="14" max="15" width="2.62962962962963" style="11" customWidth="1"/>
    <col min="16" max="16384" width="9" style="11"/>
  </cols>
  <sheetData>
    <row r="1" ht="20.1" customHeight="1" spans="6:6">
      <c r="F1" s="13" t="s">
        <v>20</v>
      </c>
    </row>
    <row r="2" s="97" customFormat="1" ht="15.95" customHeight="1" spans="1:18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126" t="s">
        <v>80</v>
      </c>
      <c r="O2" s="127" t="s">
        <v>81</v>
      </c>
      <c r="P2" s="48" t="s">
        <v>82</v>
      </c>
      <c r="Q2" s="11"/>
      <c r="R2" s="11"/>
    </row>
    <row r="3" s="97" customFormat="1" ht="15.95" customHeight="1" spans="1:16">
      <c r="A3" s="19">
        <v>5</v>
      </c>
      <c r="B3" s="56">
        <v>143.611111111111</v>
      </c>
      <c r="C3" s="56">
        <v>144.215942028986</v>
      </c>
      <c r="D3" s="57">
        <v>147.3125</v>
      </c>
      <c r="E3" s="57">
        <v>143.722</v>
      </c>
      <c r="F3" s="56">
        <v>142.142857142857</v>
      </c>
      <c r="G3" s="56">
        <v>141.725</v>
      </c>
      <c r="H3" s="56">
        <v>143</v>
      </c>
      <c r="I3" s="25"/>
      <c r="J3" s="25"/>
      <c r="K3" s="28">
        <v>144</v>
      </c>
      <c r="L3" s="24">
        <f>AVERAGE(B3:J3)</f>
        <v>143.675630040422</v>
      </c>
      <c r="M3" s="24">
        <f t="shared" ref="M3:M20" si="0">MAX(B3:J3)-MIN(B3:J3)</f>
        <v>5.58750000000001</v>
      </c>
      <c r="N3" s="49">
        <v>136</v>
      </c>
      <c r="O3" s="50">
        <v>152</v>
      </c>
      <c r="P3" s="51">
        <f>L3/L3*100</f>
        <v>100</v>
      </c>
    </row>
    <row r="4" s="97" customFormat="1" ht="15.95" customHeight="1" spans="1:16">
      <c r="A4" s="19">
        <v>6</v>
      </c>
      <c r="B4" s="56">
        <v>143.52380952381</v>
      </c>
      <c r="C4" s="56">
        <v>144.790540540541</v>
      </c>
      <c r="D4" s="57">
        <v>144.142857142857</v>
      </c>
      <c r="E4" s="57">
        <v>143.6</v>
      </c>
      <c r="F4" s="56">
        <v>139.333333333333</v>
      </c>
      <c r="G4" s="56">
        <v>141.27</v>
      </c>
      <c r="H4" s="56">
        <v>143</v>
      </c>
      <c r="I4" s="56">
        <v>143.04</v>
      </c>
      <c r="J4" s="56">
        <v>143.222222222222</v>
      </c>
      <c r="K4" s="28">
        <v>144</v>
      </c>
      <c r="L4" s="24">
        <f>AVERAGE(B4:J4)</f>
        <v>142.88030697364</v>
      </c>
      <c r="M4" s="24">
        <f t="shared" si="0"/>
        <v>5.457207207208</v>
      </c>
      <c r="N4" s="49">
        <v>136</v>
      </c>
      <c r="O4" s="50">
        <v>152</v>
      </c>
      <c r="P4" s="51">
        <f>L4/L$3*100</f>
        <v>99.4464453947006</v>
      </c>
    </row>
    <row r="5" s="97" customFormat="1" ht="15.95" customHeight="1" spans="1:16">
      <c r="A5" s="19">
        <v>7</v>
      </c>
      <c r="B5" s="56">
        <v>143.454545454545</v>
      </c>
      <c r="C5" s="56">
        <v>144.874157303371</v>
      </c>
      <c r="D5" s="57">
        <v>142.904761904762</v>
      </c>
      <c r="E5" s="57">
        <v>143.468</v>
      </c>
      <c r="F5" s="56">
        <v>139.8125</v>
      </c>
      <c r="G5" s="56">
        <v>141.287</v>
      </c>
      <c r="H5" s="56">
        <v>143.5</v>
      </c>
      <c r="I5" s="56">
        <v>142.92</v>
      </c>
      <c r="J5" s="56">
        <v>143.4</v>
      </c>
      <c r="K5" s="28">
        <v>144</v>
      </c>
      <c r="L5" s="24">
        <f>AVERAGE(B5:J5)</f>
        <v>142.846773851409</v>
      </c>
      <c r="M5" s="24">
        <f t="shared" si="0"/>
        <v>5.06165730337099</v>
      </c>
      <c r="N5" s="49">
        <v>136</v>
      </c>
      <c r="O5" s="50">
        <v>152</v>
      </c>
      <c r="P5" s="51">
        <f>L5/L$3*100</f>
        <v>99.4231059305046</v>
      </c>
    </row>
    <row r="6" s="97" customFormat="1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28">
        <v>144</v>
      </c>
      <c r="L6" s="24"/>
      <c r="M6" s="24">
        <f t="shared" si="0"/>
        <v>0</v>
      </c>
      <c r="N6" s="49">
        <v>136</v>
      </c>
      <c r="O6" s="50">
        <v>152</v>
      </c>
      <c r="P6" s="51">
        <f t="shared" ref="P6:P20" si="1">L6/L$3*100</f>
        <v>0</v>
      </c>
    </row>
    <row r="7" s="97" customFormat="1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28">
        <v>144</v>
      </c>
      <c r="L7" s="24"/>
      <c r="M7" s="24">
        <f t="shared" si="0"/>
        <v>0</v>
      </c>
      <c r="N7" s="49">
        <v>136</v>
      </c>
      <c r="O7" s="50">
        <v>152</v>
      </c>
      <c r="P7" s="51">
        <f t="shared" si="1"/>
        <v>0</v>
      </c>
    </row>
    <row r="8" s="97" customFormat="1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28">
        <v>144</v>
      </c>
      <c r="L8" s="24"/>
      <c r="M8" s="24">
        <f t="shared" si="0"/>
        <v>0</v>
      </c>
      <c r="N8" s="49">
        <v>136</v>
      </c>
      <c r="O8" s="50">
        <v>152</v>
      </c>
      <c r="P8" s="51">
        <f t="shared" si="1"/>
        <v>0</v>
      </c>
    </row>
    <row r="9" s="97" customFormat="1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28">
        <v>144</v>
      </c>
      <c r="L9" s="24"/>
      <c r="M9" s="24">
        <f t="shared" si="0"/>
        <v>0</v>
      </c>
      <c r="N9" s="49">
        <v>136</v>
      </c>
      <c r="O9" s="50">
        <v>152</v>
      </c>
      <c r="P9" s="51">
        <f t="shared" si="1"/>
        <v>0</v>
      </c>
    </row>
    <row r="10" s="97" customFormat="1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28">
        <v>144</v>
      </c>
      <c r="L10" s="24"/>
      <c r="M10" s="24">
        <f t="shared" si="0"/>
        <v>0</v>
      </c>
      <c r="N10" s="49">
        <v>136</v>
      </c>
      <c r="O10" s="50">
        <v>152</v>
      </c>
      <c r="P10" s="51">
        <f t="shared" si="1"/>
        <v>0</v>
      </c>
    </row>
    <row r="11" s="97" customFormat="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28">
        <v>144</v>
      </c>
      <c r="L11" s="24"/>
      <c r="M11" s="24">
        <f t="shared" si="0"/>
        <v>0</v>
      </c>
      <c r="N11" s="49">
        <v>136</v>
      </c>
      <c r="O11" s="50">
        <v>152</v>
      </c>
      <c r="P11" s="51">
        <f t="shared" si="1"/>
        <v>0</v>
      </c>
    </row>
    <row r="12" s="97" customFormat="1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28">
        <v>144</v>
      </c>
      <c r="L12" s="24"/>
      <c r="M12" s="24">
        <f t="shared" si="0"/>
        <v>0</v>
      </c>
      <c r="N12" s="49">
        <v>136</v>
      </c>
      <c r="O12" s="50">
        <v>152</v>
      </c>
      <c r="P12" s="51">
        <f t="shared" si="1"/>
        <v>0</v>
      </c>
    </row>
    <row r="13" s="97" customFormat="1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28">
        <v>144</v>
      </c>
      <c r="L13" s="24"/>
      <c r="M13" s="24">
        <f t="shared" si="0"/>
        <v>0</v>
      </c>
      <c r="N13" s="49">
        <v>136</v>
      </c>
      <c r="O13" s="50">
        <v>152</v>
      </c>
      <c r="P13" s="51">
        <f t="shared" si="1"/>
        <v>0</v>
      </c>
    </row>
    <row r="14" s="97" customFormat="1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28">
        <v>144</v>
      </c>
      <c r="L14" s="24"/>
      <c r="M14" s="24">
        <f t="shared" si="0"/>
        <v>0</v>
      </c>
      <c r="N14" s="49">
        <v>136</v>
      </c>
      <c r="O14" s="50">
        <v>152</v>
      </c>
      <c r="P14" s="51">
        <f t="shared" si="1"/>
        <v>0</v>
      </c>
    </row>
    <row r="15" s="97" customFormat="1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28">
        <v>144</v>
      </c>
      <c r="L15" s="24"/>
      <c r="M15" s="24">
        <f t="shared" si="0"/>
        <v>0</v>
      </c>
      <c r="N15" s="49">
        <v>136</v>
      </c>
      <c r="O15" s="50">
        <v>152</v>
      </c>
      <c r="P15" s="51">
        <f t="shared" si="1"/>
        <v>0</v>
      </c>
      <c r="Q15" s="99"/>
    </row>
    <row r="16" s="97" customFormat="1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28">
        <v>144</v>
      </c>
      <c r="L16" s="24"/>
      <c r="M16" s="24">
        <f t="shared" si="0"/>
        <v>0</v>
      </c>
      <c r="N16" s="49">
        <v>136</v>
      </c>
      <c r="O16" s="50">
        <v>152</v>
      </c>
      <c r="P16" s="51">
        <f t="shared" si="1"/>
        <v>0</v>
      </c>
      <c r="Q16" s="99"/>
    </row>
    <row r="17" s="97" customFormat="1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28">
        <v>144</v>
      </c>
      <c r="L17" s="24"/>
      <c r="M17" s="24">
        <f t="shared" si="0"/>
        <v>0</v>
      </c>
      <c r="N17" s="49">
        <v>136</v>
      </c>
      <c r="O17" s="50">
        <v>152</v>
      </c>
      <c r="P17" s="51">
        <f t="shared" si="1"/>
        <v>0</v>
      </c>
      <c r="Q17" s="99"/>
    </row>
    <row r="18" s="97" customFormat="1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28">
        <v>144</v>
      </c>
      <c r="L18" s="24"/>
      <c r="M18" s="24">
        <f t="shared" si="0"/>
        <v>0</v>
      </c>
      <c r="N18" s="49">
        <v>136</v>
      </c>
      <c r="O18" s="50">
        <v>152</v>
      </c>
      <c r="P18" s="51">
        <f t="shared" si="1"/>
        <v>0</v>
      </c>
      <c r="Q18" s="99"/>
    </row>
    <row r="19" s="97" customFormat="1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28">
        <v>144</v>
      </c>
      <c r="L19" s="24"/>
      <c r="M19" s="24">
        <f t="shared" si="0"/>
        <v>0</v>
      </c>
      <c r="N19" s="49">
        <v>136</v>
      </c>
      <c r="O19" s="50">
        <v>152</v>
      </c>
      <c r="P19" s="51">
        <f t="shared" si="1"/>
        <v>0</v>
      </c>
    </row>
    <row r="20" s="97" customFormat="1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28">
        <v>144</v>
      </c>
      <c r="L20" s="24"/>
      <c r="M20" s="24">
        <f t="shared" si="0"/>
        <v>0</v>
      </c>
      <c r="N20" s="49">
        <v>136</v>
      </c>
      <c r="O20" s="50">
        <v>152</v>
      </c>
      <c r="P20" s="51">
        <f t="shared" si="1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Q21"/>
  <sheetViews>
    <sheetView zoomScale="80" zoomScaleNormal="80" workbookViewId="0">
      <selection activeCell="P5" sqref="P5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4" width="8.62962962962963" style="11" customWidth="1"/>
    <col min="5" max="5" width="9.5" style="11" customWidth="1"/>
    <col min="6" max="9" width="8.62962962962963" style="11" customWidth="1"/>
    <col min="10" max="10" width="9.37962962962963" style="11" customWidth="1"/>
    <col min="11" max="11" width="6.87962962962963" style="11" customWidth="1"/>
    <col min="12" max="12" width="9.75" style="11" customWidth="1"/>
    <col min="13" max="13" width="6.25" style="11" customWidth="1"/>
    <col min="14" max="15" width="2.62962962962963" style="11" customWidth="1"/>
    <col min="16" max="16" width="10.1296296296296" style="11" customWidth="1"/>
    <col min="17" max="16384" width="9" style="11"/>
  </cols>
  <sheetData>
    <row r="1" ht="20.1" customHeight="1" spans="6:6">
      <c r="F1" s="13" t="s">
        <v>22</v>
      </c>
    </row>
    <row r="2" ht="15.95" customHeight="1" spans="1:16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60" t="s">
        <v>2</v>
      </c>
      <c r="L2" s="33" t="s">
        <v>78</v>
      </c>
      <c r="M2" s="32" t="s">
        <v>79</v>
      </c>
      <c r="N2" s="126" t="s">
        <v>80</v>
      </c>
      <c r="O2" s="127" t="s">
        <v>81</v>
      </c>
      <c r="P2" s="48" t="s">
        <v>82</v>
      </c>
    </row>
    <row r="3" ht="15.95" customHeight="1" spans="1:16">
      <c r="A3" s="19">
        <v>5</v>
      </c>
      <c r="B3" s="56">
        <v>52.7222222222222</v>
      </c>
      <c r="C3" s="56">
        <v>54.3590909090909</v>
      </c>
      <c r="D3" s="57">
        <v>54.7058823529412</v>
      </c>
      <c r="E3" s="57">
        <v>54.265</v>
      </c>
      <c r="F3" s="56">
        <v>54.05</v>
      </c>
      <c r="G3" s="56">
        <v>51.846</v>
      </c>
      <c r="H3" s="56">
        <v>54.7</v>
      </c>
      <c r="I3" s="25"/>
      <c r="J3" s="25"/>
      <c r="K3" s="43">
        <v>54</v>
      </c>
      <c r="L3" s="24">
        <f>AVERAGE(B3:J3)</f>
        <v>53.8068850691792</v>
      </c>
      <c r="M3" s="24">
        <f t="shared" ref="M3:M20" si="0">MAX(B3:J3)-MIN(B3:J3)</f>
        <v>2.85988235294121</v>
      </c>
      <c r="N3" s="133">
        <v>51</v>
      </c>
      <c r="O3" s="133">
        <v>57</v>
      </c>
      <c r="P3" s="51">
        <f>L3/L3*100</f>
        <v>100</v>
      </c>
    </row>
    <row r="4" ht="15.95" customHeight="1" spans="1:16">
      <c r="A4" s="19">
        <v>6</v>
      </c>
      <c r="B4" s="56">
        <v>53.6190476190476</v>
      </c>
      <c r="C4" s="56">
        <v>54.7153846153846</v>
      </c>
      <c r="D4" s="57">
        <v>54.8947368421053</v>
      </c>
      <c r="E4" s="57">
        <v>54.451</v>
      </c>
      <c r="F4" s="56">
        <v>54.025</v>
      </c>
      <c r="G4" s="56">
        <v>52.297</v>
      </c>
      <c r="H4" s="56">
        <v>54.4</v>
      </c>
      <c r="I4" s="56">
        <v>53.43</v>
      </c>
      <c r="J4" s="56">
        <v>54.5</v>
      </c>
      <c r="K4" s="43">
        <v>54</v>
      </c>
      <c r="L4" s="24">
        <f>AVERAGE(B4:J4)</f>
        <v>54.0369076751708</v>
      </c>
      <c r="M4" s="24">
        <f t="shared" si="0"/>
        <v>2.59773684210531</v>
      </c>
      <c r="N4" s="133">
        <v>51</v>
      </c>
      <c r="O4" s="133">
        <v>57</v>
      </c>
      <c r="P4" s="51">
        <f t="shared" ref="P4:P20" si="1">L4/L$3*100</f>
        <v>100.427496603262</v>
      </c>
    </row>
    <row r="5" ht="15.95" customHeight="1" spans="1:16">
      <c r="A5" s="19">
        <v>7</v>
      </c>
      <c r="B5" s="56">
        <v>52.7727272727273</v>
      </c>
      <c r="C5" s="56">
        <v>55.1877777777778</v>
      </c>
      <c r="D5" s="57">
        <v>54.9090909090909</v>
      </c>
      <c r="E5" s="57">
        <v>54.623</v>
      </c>
      <c r="F5" s="56">
        <v>53.7791666666667</v>
      </c>
      <c r="G5" s="56">
        <v>52.289</v>
      </c>
      <c r="H5" s="56">
        <v>54.3</v>
      </c>
      <c r="I5" s="56">
        <v>53.4</v>
      </c>
      <c r="J5" s="56">
        <v>55.6666666666667</v>
      </c>
      <c r="K5" s="43">
        <v>54</v>
      </c>
      <c r="L5" s="24">
        <f>AVERAGE(B5:J5)</f>
        <v>54.1030476992144</v>
      </c>
      <c r="M5" s="24">
        <f t="shared" si="0"/>
        <v>3.3776666666667</v>
      </c>
      <c r="N5" s="133">
        <v>51</v>
      </c>
      <c r="O5" s="133">
        <v>57</v>
      </c>
      <c r="P5" s="51">
        <f t="shared" si="1"/>
        <v>100.550417720064</v>
      </c>
    </row>
    <row r="6" ht="15.95" customHeight="1" spans="1:16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43">
        <v>54</v>
      </c>
      <c r="L6" s="24"/>
      <c r="M6" s="24">
        <f t="shared" si="0"/>
        <v>0</v>
      </c>
      <c r="N6" s="133">
        <v>51</v>
      </c>
      <c r="O6" s="133">
        <v>57</v>
      </c>
      <c r="P6" s="51">
        <f t="shared" si="1"/>
        <v>0</v>
      </c>
    </row>
    <row r="7" ht="15.95" customHeight="1" spans="1:16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43">
        <v>54</v>
      </c>
      <c r="L7" s="24"/>
      <c r="M7" s="24">
        <f t="shared" si="0"/>
        <v>0</v>
      </c>
      <c r="N7" s="133">
        <v>51</v>
      </c>
      <c r="O7" s="133">
        <v>57</v>
      </c>
      <c r="P7" s="51">
        <f t="shared" si="1"/>
        <v>0</v>
      </c>
    </row>
    <row r="8" ht="15.95" customHeight="1" spans="1:16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43">
        <v>54</v>
      </c>
      <c r="L8" s="24"/>
      <c r="M8" s="24">
        <f t="shared" si="0"/>
        <v>0</v>
      </c>
      <c r="N8" s="133">
        <v>51</v>
      </c>
      <c r="O8" s="133">
        <v>57</v>
      </c>
      <c r="P8" s="51">
        <f t="shared" si="1"/>
        <v>0</v>
      </c>
    </row>
    <row r="9" ht="15.95" customHeight="1" spans="1:16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43">
        <v>54</v>
      </c>
      <c r="L9" s="24"/>
      <c r="M9" s="24">
        <f t="shared" si="0"/>
        <v>0</v>
      </c>
      <c r="N9" s="133">
        <v>51</v>
      </c>
      <c r="O9" s="133">
        <v>57</v>
      </c>
      <c r="P9" s="51">
        <f t="shared" si="1"/>
        <v>0</v>
      </c>
    </row>
    <row r="10" ht="15.95" customHeight="1" spans="1:16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43">
        <v>54</v>
      </c>
      <c r="L10" s="24"/>
      <c r="M10" s="24">
        <f t="shared" si="0"/>
        <v>0</v>
      </c>
      <c r="N10" s="133">
        <v>51</v>
      </c>
      <c r="O10" s="133">
        <v>57</v>
      </c>
      <c r="P10" s="51">
        <f t="shared" si="1"/>
        <v>0</v>
      </c>
    </row>
    <row r="11" ht="15.95" customHeight="1" spans="1:16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43">
        <v>54</v>
      </c>
      <c r="L11" s="24"/>
      <c r="M11" s="24">
        <f t="shared" si="0"/>
        <v>0</v>
      </c>
      <c r="N11" s="133">
        <v>51</v>
      </c>
      <c r="O11" s="133">
        <v>57</v>
      </c>
      <c r="P11" s="51">
        <f t="shared" si="1"/>
        <v>0</v>
      </c>
    </row>
    <row r="12" ht="15.95" customHeight="1" spans="1:16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43">
        <v>54</v>
      </c>
      <c r="L12" s="24"/>
      <c r="M12" s="24">
        <f t="shared" si="0"/>
        <v>0</v>
      </c>
      <c r="N12" s="133">
        <v>51</v>
      </c>
      <c r="O12" s="133">
        <v>57</v>
      </c>
      <c r="P12" s="51">
        <f t="shared" si="1"/>
        <v>0</v>
      </c>
    </row>
    <row r="13" ht="15.95" customHeight="1" spans="1:16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43">
        <v>54</v>
      </c>
      <c r="L13" s="24"/>
      <c r="M13" s="24">
        <f t="shared" si="0"/>
        <v>0</v>
      </c>
      <c r="N13" s="133">
        <v>51</v>
      </c>
      <c r="O13" s="133">
        <v>57</v>
      </c>
      <c r="P13" s="51">
        <f t="shared" si="1"/>
        <v>0</v>
      </c>
    </row>
    <row r="14" ht="15.95" customHeight="1" spans="1:16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43">
        <v>54</v>
      </c>
      <c r="L14" s="24"/>
      <c r="M14" s="24">
        <f t="shared" si="0"/>
        <v>0</v>
      </c>
      <c r="N14" s="133">
        <v>51</v>
      </c>
      <c r="O14" s="133">
        <v>57</v>
      </c>
      <c r="P14" s="51">
        <f t="shared" si="1"/>
        <v>0</v>
      </c>
    </row>
    <row r="15" ht="15.95" customHeight="1" spans="1:17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43">
        <v>54</v>
      </c>
      <c r="L15" s="24"/>
      <c r="M15" s="24">
        <f t="shared" si="0"/>
        <v>0</v>
      </c>
      <c r="N15" s="133">
        <v>51</v>
      </c>
      <c r="O15" s="133">
        <v>57</v>
      </c>
      <c r="P15" s="51">
        <f t="shared" si="1"/>
        <v>0</v>
      </c>
      <c r="Q15" s="54"/>
    </row>
    <row r="16" ht="15.95" customHeight="1" spans="1:17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43">
        <v>54</v>
      </c>
      <c r="L16" s="24"/>
      <c r="M16" s="24">
        <f t="shared" si="0"/>
        <v>0</v>
      </c>
      <c r="N16" s="133">
        <v>51</v>
      </c>
      <c r="O16" s="133">
        <v>57</v>
      </c>
      <c r="P16" s="51">
        <f t="shared" si="1"/>
        <v>0</v>
      </c>
      <c r="Q16" s="54"/>
    </row>
    <row r="17" ht="15.95" customHeight="1" spans="1:17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43">
        <v>54</v>
      </c>
      <c r="L17" s="24"/>
      <c r="M17" s="24">
        <f t="shared" si="0"/>
        <v>0</v>
      </c>
      <c r="N17" s="133">
        <v>51</v>
      </c>
      <c r="O17" s="133">
        <v>57</v>
      </c>
      <c r="P17" s="51">
        <f t="shared" si="1"/>
        <v>0</v>
      </c>
      <c r="Q17" s="54"/>
    </row>
    <row r="18" ht="15.95" customHeight="1" spans="1:17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43">
        <v>54</v>
      </c>
      <c r="L18" s="24"/>
      <c r="M18" s="24">
        <f t="shared" si="0"/>
        <v>0</v>
      </c>
      <c r="N18" s="133">
        <v>51</v>
      </c>
      <c r="O18" s="133">
        <v>57</v>
      </c>
      <c r="P18" s="51">
        <f t="shared" si="1"/>
        <v>0</v>
      </c>
      <c r="Q18" s="54"/>
    </row>
    <row r="19" ht="15.95" customHeight="1" spans="1:16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43">
        <v>54</v>
      </c>
      <c r="L19" s="24"/>
      <c r="M19" s="24">
        <f t="shared" si="0"/>
        <v>0</v>
      </c>
      <c r="N19" s="133">
        <v>51</v>
      </c>
      <c r="O19" s="133">
        <v>57</v>
      </c>
      <c r="P19" s="51">
        <f t="shared" si="1"/>
        <v>0</v>
      </c>
    </row>
    <row r="20" ht="15.95" customHeight="1" spans="1:16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43">
        <v>54</v>
      </c>
      <c r="L20" s="24"/>
      <c r="M20" s="24">
        <f t="shared" si="0"/>
        <v>0</v>
      </c>
      <c r="N20" s="133">
        <v>51</v>
      </c>
      <c r="O20" s="133">
        <v>57</v>
      </c>
      <c r="P20" s="51">
        <f t="shared" si="1"/>
        <v>0</v>
      </c>
    </row>
    <row r="21" ht="16.2" spans="14:15">
      <c r="N21" s="133">
        <v>49</v>
      </c>
      <c r="O21" s="133">
        <v>55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W20"/>
  <sheetViews>
    <sheetView zoomScale="80" zoomScaleNormal="80" workbookViewId="0">
      <selection activeCell="W3" sqref="W3:W6"/>
    </sheetView>
  </sheetViews>
  <sheetFormatPr defaultColWidth="9" defaultRowHeight="13.2"/>
  <cols>
    <col min="1" max="1" width="3.75" style="11" customWidth="1"/>
    <col min="2" max="2" width="7.87962962962963" style="11" customWidth="1"/>
    <col min="3" max="3" width="9" style="11"/>
    <col min="4" max="4" width="8.62962962962963" style="11" customWidth="1"/>
    <col min="5" max="5" width="9.37962962962963" style="11" customWidth="1"/>
    <col min="6" max="6" width="9.75" style="11" customWidth="1"/>
    <col min="7" max="7" width="8.62962962962963" style="11" customWidth="1"/>
    <col min="8" max="8" width="9.25" style="11" customWidth="1"/>
    <col min="9" max="9" width="8.87962962962963" style="11" customWidth="1"/>
    <col min="10" max="10" width="8.62962962962963" style="11" customWidth="1"/>
    <col min="11" max="11" width="10.5" style="11" customWidth="1"/>
    <col min="12" max="12" width="8.75" style="11" customWidth="1"/>
    <col min="13" max="13" width="7" style="11" customWidth="1"/>
    <col min="14" max="14" width="10.5" style="11" customWidth="1"/>
    <col min="15" max="15" width="8.75" style="11" customWidth="1"/>
    <col min="16" max="16" width="8.5" style="11" customWidth="1"/>
    <col min="17" max="20" width="2.62962962962963" style="11" customWidth="1"/>
    <col min="21" max="21" width="10.1296296296296" style="11" customWidth="1"/>
    <col min="22" max="22" width="9" style="11"/>
    <col min="23" max="23" width="38.3333333333333" style="11" customWidth="1"/>
    <col min="24" max="16384" width="9" style="11"/>
  </cols>
  <sheetData>
    <row r="1" ht="20.1" customHeight="1" spans="6:6">
      <c r="F1" s="13" t="s">
        <v>93</v>
      </c>
    </row>
    <row r="2" ht="15.95" customHeight="1" spans="1:21">
      <c r="A2" s="14" t="s">
        <v>68</v>
      </c>
      <c r="B2" s="15" t="s">
        <v>69</v>
      </c>
      <c r="C2" s="15" t="s">
        <v>70</v>
      </c>
      <c r="D2" s="16" t="s">
        <v>71</v>
      </c>
      <c r="E2" s="17" t="s">
        <v>72</v>
      </c>
      <c r="F2" s="15" t="s">
        <v>73</v>
      </c>
      <c r="G2" s="18" t="s">
        <v>74</v>
      </c>
      <c r="H2" s="15" t="s">
        <v>75</v>
      </c>
      <c r="I2" s="15" t="s">
        <v>76</v>
      </c>
      <c r="J2" s="29" t="s">
        <v>77</v>
      </c>
      <c r="K2" s="30" t="s">
        <v>94</v>
      </c>
      <c r="L2" s="31" t="s">
        <v>95</v>
      </c>
      <c r="M2" s="32" t="s">
        <v>79</v>
      </c>
      <c r="N2" s="33" t="s">
        <v>96</v>
      </c>
      <c r="O2" s="33" t="s">
        <v>97</v>
      </c>
      <c r="P2" s="34" t="s">
        <v>79</v>
      </c>
      <c r="Q2" s="46" t="s">
        <v>98</v>
      </c>
      <c r="R2" s="47" t="s">
        <v>99</v>
      </c>
      <c r="S2" s="47" t="s">
        <v>100</v>
      </c>
      <c r="T2" s="47" t="s">
        <v>101</v>
      </c>
      <c r="U2" s="48" t="s">
        <v>82</v>
      </c>
    </row>
    <row r="3" ht="15.95" customHeight="1" spans="1:23">
      <c r="A3" s="19">
        <v>5</v>
      </c>
      <c r="B3" s="20">
        <v>44.5944444444444</v>
      </c>
      <c r="C3" s="20">
        <v>45.5884057971014</v>
      </c>
      <c r="D3" s="21">
        <v>45.2066666666667</v>
      </c>
      <c r="E3" s="21">
        <v>43.028</v>
      </c>
      <c r="F3" s="22">
        <v>52.5</v>
      </c>
      <c r="G3" s="22">
        <v>53.01</v>
      </c>
      <c r="H3" s="20">
        <v>44.2</v>
      </c>
      <c r="I3" s="131"/>
      <c r="J3" s="132"/>
      <c r="K3" s="36">
        <v>45</v>
      </c>
      <c r="L3" s="37">
        <f>AVERAGE(B3,C3,D3,E3,H3)</f>
        <v>44.5235033816425</v>
      </c>
      <c r="M3" s="37">
        <f>MAX(B3,C3,D3,E3,H3)-MIN(B3,C3,D3,E3,H3)</f>
        <v>2.5604057971014</v>
      </c>
      <c r="N3" s="38">
        <v>52</v>
      </c>
      <c r="O3" s="39">
        <f>AVERAGE(F3:G3,I3:J3)</f>
        <v>52.755</v>
      </c>
      <c r="P3" s="39">
        <f>MAX(F3:G3,I3)-MIN(F3:G3,I3)</f>
        <v>0.509999999999998</v>
      </c>
      <c r="Q3" s="49">
        <v>42</v>
      </c>
      <c r="R3" s="50">
        <v>48</v>
      </c>
      <c r="S3" s="50">
        <v>49</v>
      </c>
      <c r="T3" s="50">
        <v>55</v>
      </c>
      <c r="U3" s="51">
        <f>O3/O3*100</f>
        <v>100</v>
      </c>
      <c r="W3" s="52" t="s">
        <v>102</v>
      </c>
    </row>
    <row r="4" ht="15.95" customHeight="1" spans="1:23">
      <c r="A4" s="19">
        <v>6</v>
      </c>
      <c r="B4" s="20">
        <v>44.7142857142857</v>
      </c>
      <c r="C4" s="20">
        <v>46.0318681318682</v>
      </c>
      <c r="D4" s="21">
        <v>44.9</v>
      </c>
      <c r="E4" s="21">
        <v>42.945</v>
      </c>
      <c r="F4" s="22">
        <v>52.1945833333333</v>
      </c>
      <c r="G4" s="22">
        <v>51.4</v>
      </c>
      <c r="H4" s="20">
        <v>44.3</v>
      </c>
      <c r="I4" s="22">
        <v>51.4</v>
      </c>
      <c r="J4" s="35">
        <v>47.2222222222222</v>
      </c>
      <c r="K4" s="36">
        <v>45</v>
      </c>
      <c r="L4" s="37">
        <f>AVERAGE(B4,C4,D4,E4,H4)</f>
        <v>44.5782307692308</v>
      </c>
      <c r="M4" s="37">
        <f>MAX(B4,C4,D4,E4,H4)-MIN(B4,C4,D4,E4,H4)</f>
        <v>3.0868681318682</v>
      </c>
      <c r="N4" s="38">
        <v>52</v>
      </c>
      <c r="O4" s="39">
        <f>AVERAGE(F4:G4,I4)</f>
        <v>51.6648611111111</v>
      </c>
      <c r="P4" s="39">
        <f>MAX(F4:G4,I4)-MIN(F4:G4,I4)</f>
        <v>0.7945833333333</v>
      </c>
      <c r="Q4" s="49">
        <v>42</v>
      </c>
      <c r="R4" s="50">
        <v>48</v>
      </c>
      <c r="S4" s="50">
        <v>49</v>
      </c>
      <c r="T4" s="50">
        <v>55</v>
      </c>
      <c r="U4" s="51">
        <f>O4/O$3*100</f>
        <v>97.9335818616455</v>
      </c>
      <c r="W4" s="52" t="s">
        <v>103</v>
      </c>
    </row>
    <row r="5" ht="15.95" customHeight="1" spans="1:23">
      <c r="A5" s="19">
        <v>7</v>
      </c>
      <c r="B5" s="20">
        <v>44.75</v>
      </c>
      <c r="C5" s="20">
        <v>46.2392156862745</v>
      </c>
      <c r="D5" s="21">
        <v>45.05</v>
      </c>
      <c r="E5" s="21">
        <v>43.247</v>
      </c>
      <c r="F5" s="22">
        <v>52.0058333333333</v>
      </c>
      <c r="G5" s="22">
        <v>51.406</v>
      </c>
      <c r="H5" s="20">
        <v>44</v>
      </c>
      <c r="I5" s="22">
        <v>51.7</v>
      </c>
      <c r="J5" s="35">
        <v>47.0666666666667</v>
      </c>
      <c r="K5" s="36">
        <v>45</v>
      </c>
      <c r="L5" s="37">
        <f>AVERAGE(B5,C5,D5,E5,H5)</f>
        <v>44.6572431372549</v>
      </c>
      <c r="M5" s="37">
        <f>MAX(B5,C5,D5,E5,H5)-MIN(B5,C5,D5,E5,H5)</f>
        <v>2.9922156862745</v>
      </c>
      <c r="N5" s="38">
        <v>52</v>
      </c>
      <c r="O5" s="39">
        <f>AVERAGE(F5:G5,I5)</f>
        <v>51.7039444444444</v>
      </c>
      <c r="P5" s="39">
        <f>MAX(F5:G5,I5)-MIN(F5:G5,I5)</f>
        <v>0.599833333333301</v>
      </c>
      <c r="Q5" s="49">
        <v>42</v>
      </c>
      <c r="R5" s="50">
        <v>48</v>
      </c>
      <c r="S5" s="50">
        <v>49</v>
      </c>
      <c r="T5" s="50">
        <v>55</v>
      </c>
      <c r="U5" s="51">
        <f>O5/O$3*100</f>
        <v>98.0076664665803</v>
      </c>
      <c r="W5" s="52" t="s">
        <v>104</v>
      </c>
    </row>
    <row r="6" ht="15.95" customHeight="1" spans="1:23">
      <c r="A6" s="19">
        <v>8</v>
      </c>
      <c r="B6" s="23"/>
      <c r="C6" s="23"/>
      <c r="D6" s="24"/>
      <c r="E6" s="24"/>
      <c r="F6" s="23"/>
      <c r="G6" s="23"/>
      <c r="H6" s="23"/>
      <c r="I6" s="23"/>
      <c r="J6" s="23"/>
      <c r="K6" s="36">
        <v>45</v>
      </c>
      <c r="L6" s="24"/>
      <c r="M6" s="24">
        <f t="shared" ref="M6:M20" si="0">MAX(B6,D6,,H6)-MIN(B6,D6,Y8,H6)</f>
        <v>0</v>
      </c>
      <c r="N6" s="38">
        <v>52</v>
      </c>
      <c r="O6" s="24"/>
      <c r="P6" s="24">
        <f t="shared" ref="P6:P12" si="1">MAX(C6,E6,F6,G6,I6,J6)-MIN(C6,E6,F6,G6,I6,J6)</f>
        <v>0</v>
      </c>
      <c r="Q6" s="49">
        <v>42</v>
      </c>
      <c r="R6" s="50">
        <v>48</v>
      </c>
      <c r="S6" s="50">
        <v>49</v>
      </c>
      <c r="T6" s="50">
        <v>55</v>
      </c>
      <c r="U6" s="51">
        <f t="shared" ref="U6:U20" si="2">O6/O$3*100</f>
        <v>0</v>
      </c>
      <c r="W6" s="52" t="s">
        <v>105</v>
      </c>
    </row>
    <row r="7" ht="15.95" customHeight="1" spans="1:21">
      <c r="A7" s="19">
        <v>9</v>
      </c>
      <c r="B7" s="23"/>
      <c r="C7" s="23"/>
      <c r="D7" s="24"/>
      <c r="E7" s="24"/>
      <c r="F7" s="23"/>
      <c r="G7" s="23"/>
      <c r="H7" s="23"/>
      <c r="I7" s="24"/>
      <c r="J7" s="23"/>
      <c r="K7" s="36">
        <v>45</v>
      </c>
      <c r="L7" s="24"/>
      <c r="M7" s="24">
        <f t="shared" si="0"/>
        <v>0</v>
      </c>
      <c r="N7" s="38">
        <v>52</v>
      </c>
      <c r="O7" s="24"/>
      <c r="P7" s="24">
        <f t="shared" si="1"/>
        <v>0</v>
      </c>
      <c r="Q7" s="49">
        <v>42</v>
      </c>
      <c r="R7" s="50">
        <v>48</v>
      </c>
      <c r="S7" s="50">
        <v>49</v>
      </c>
      <c r="T7" s="50">
        <v>55</v>
      </c>
      <c r="U7" s="51">
        <f t="shared" si="2"/>
        <v>0</v>
      </c>
    </row>
    <row r="8" ht="15.95" customHeight="1" spans="1:21">
      <c r="A8" s="19">
        <v>10</v>
      </c>
      <c r="B8" s="25"/>
      <c r="C8" s="25"/>
      <c r="D8" s="5"/>
      <c r="E8" s="5"/>
      <c r="F8" s="25"/>
      <c r="G8" s="25"/>
      <c r="H8" s="25"/>
      <c r="I8" s="25"/>
      <c r="J8" s="25"/>
      <c r="K8" s="36">
        <v>45</v>
      </c>
      <c r="L8" s="24"/>
      <c r="M8" s="24">
        <f t="shared" si="0"/>
        <v>0</v>
      </c>
      <c r="N8" s="38">
        <v>52</v>
      </c>
      <c r="O8" s="24"/>
      <c r="P8" s="24">
        <f t="shared" si="1"/>
        <v>0</v>
      </c>
      <c r="Q8" s="49">
        <v>42</v>
      </c>
      <c r="R8" s="50">
        <v>48</v>
      </c>
      <c r="S8" s="50">
        <v>49</v>
      </c>
      <c r="T8" s="50">
        <v>55</v>
      </c>
      <c r="U8" s="51">
        <f t="shared" si="2"/>
        <v>0</v>
      </c>
    </row>
    <row r="9" ht="15.95" customHeight="1" spans="1:21">
      <c r="A9" s="19">
        <v>11</v>
      </c>
      <c r="B9" s="23"/>
      <c r="C9" s="23"/>
      <c r="D9" s="24"/>
      <c r="E9" s="24"/>
      <c r="F9" s="23"/>
      <c r="G9" s="23"/>
      <c r="H9" s="23"/>
      <c r="I9" s="23"/>
      <c r="J9" s="23"/>
      <c r="K9" s="36">
        <v>45</v>
      </c>
      <c r="L9" s="24"/>
      <c r="M9" s="24">
        <f t="shared" si="0"/>
        <v>0</v>
      </c>
      <c r="N9" s="38">
        <v>52</v>
      </c>
      <c r="O9" s="24"/>
      <c r="P9" s="24">
        <f t="shared" si="1"/>
        <v>0</v>
      </c>
      <c r="Q9" s="49">
        <v>42</v>
      </c>
      <c r="R9" s="50">
        <v>48</v>
      </c>
      <c r="S9" s="50">
        <v>49</v>
      </c>
      <c r="T9" s="50">
        <v>55</v>
      </c>
      <c r="U9" s="51">
        <f t="shared" si="2"/>
        <v>0</v>
      </c>
    </row>
    <row r="10" ht="15.95" customHeight="1" spans="1:21">
      <c r="A10" s="19">
        <v>12</v>
      </c>
      <c r="B10" s="23"/>
      <c r="C10" s="23"/>
      <c r="D10" s="24"/>
      <c r="E10" s="24"/>
      <c r="F10" s="23"/>
      <c r="G10" s="23"/>
      <c r="H10" s="23"/>
      <c r="I10" s="23"/>
      <c r="J10" s="23"/>
      <c r="K10" s="36">
        <v>45</v>
      </c>
      <c r="L10" s="24"/>
      <c r="M10" s="24">
        <f t="shared" si="0"/>
        <v>0</v>
      </c>
      <c r="N10" s="38">
        <v>52</v>
      </c>
      <c r="O10" s="24"/>
      <c r="P10" s="24">
        <f t="shared" si="1"/>
        <v>0</v>
      </c>
      <c r="Q10" s="49">
        <v>42</v>
      </c>
      <c r="R10" s="50">
        <v>48</v>
      </c>
      <c r="S10" s="50">
        <v>49</v>
      </c>
      <c r="T10" s="50">
        <v>55</v>
      </c>
      <c r="U10" s="51">
        <f t="shared" si="2"/>
        <v>0</v>
      </c>
    </row>
    <row r="11" ht="15.95" customHeight="1" spans="1:21">
      <c r="A11" s="19">
        <v>1</v>
      </c>
      <c r="B11" s="23"/>
      <c r="C11" s="23"/>
      <c r="D11" s="24"/>
      <c r="E11" s="24"/>
      <c r="F11" s="23"/>
      <c r="G11" s="23"/>
      <c r="H11" s="23"/>
      <c r="I11" s="23"/>
      <c r="J11" s="23"/>
      <c r="K11" s="36">
        <v>45</v>
      </c>
      <c r="L11" s="24"/>
      <c r="M11" s="24">
        <f t="shared" si="0"/>
        <v>0</v>
      </c>
      <c r="N11" s="38">
        <v>52</v>
      </c>
      <c r="O11" s="24"/>
      <c r="P11" s="24">
        <f t="shared" si="1"/>
        <v>0</v>
      </c>
      <c r="Q11" s="49">
        <v>42</v>
      </c>
      <c r="R11" s="50">
        <v>48</v>
      </c>
      <c r="S11" s="50">
        <v>49</v>
      </c>
      <c r="T11" s="50">
        <v>55</v>
      </c>
      <c r="U11" s="51">
        <f t="shared" si="2"/>
        <v>0</v>
      </c>
    </row>
    <row r="12" ht="15.95" customHeight="1" spans="1:21">
      <c r="A12" s="19">
        <v>2</v>
      </c>
      <c r="B12" s="23"/>
      <c r="C12" s="23"/>
      <c r="D12" s="24"/>
      <c r="E12" s="24"/>
      <c r="F12" s="23"/>
      <c r="G12" s="23"/>
      <c r="H12" s="23"/>
      <c r="I12" s="23"/>
      <c r="J12" s="23"/>
      <c r="K12" s="36">
        <v>45</v>
      </c>
      <c r="L12" s="24"/>
      <c r="M12" s="24">
        <f t="shared" si="0"/>
        <v>0</v>
      </c>
      <c r="N12" s="38">
        <v>52</v>
      </c>
      <c r="O12" s="24"/>
      <c r="P12" s="24">
        <f t="shared" si="1"/>
        <v>0</v>
      </c>
      <c r="Q12" s="49">
        <v>42</v>
      </c>
      <c r="R12" s="50">
        <v>48</v>
      </c>
      <c r="S12" s="50">
        <v>49</v>
      </c>
      <c r="T12" s="50">
        <v>55</v>
      </c>
      <c r="U12" s="51">
        <f t="shared" si="2"/>
        <v>0</v>
      </c>
    </row>
    <row r="13" ht="15.95" customHeight="1" spans="1:21">
      <c r="A13" s="19">
        <v>3</v>
      </c>
      <c r="B13" s="23"/>
      <c r="C13" s="23"/>
      <c r="D13" s="24"/>
      <c r="E13" s="24"/>
      <c r="F13" s="23"/>
      <c r="G13" s="23"/>
      <c r="H13" s="23"/>
      <c r="I13" s="23"/>
      <c r="J13" s="23"/>
      <c r="K13" s="36">
        <v>45</v>
      </c>
      <c r="L13" s="24"/>
      <c r="M13" s="24">
        <f t="shared" si="0"/>
        <v>0</v>
      </c>
      <c r="N13" s="38">
        <v>52</v>
      </c>
      <c r="O13" s="24"/>
      <c r="P13" s="24">
        <f>MAX(C13,F13,G13,I13,J13)-MIN(C13,F13,G13,I13,J13)</f>
        <v>0</v>
      </c>
      <c r="Q13" s="49">
        <v>42</v>
      </c>
      <c r="R13" s="50">
        <v>48</v>
      </c>
      <c r="S13" s="50">
        <v>49</v>
      </c>
      <c r="T13" s="50">
        <v>55</v>
      </c>
      <c r="U13" s="51">
        <f t="shared" si="2"/>
        <v>0</v>
      </c>
    </row>
    <row r="14" ht="15.95" customHeight="1" spans="1:21">
      <c r="A14" s="19">
        <v>4</v>
      </c>
      <c r="B14" s="23"/>
      <c r="C14" s="23"/>
      <c r="D14" s="24"/>
      <c r="E14" s="24"/>
      <c r="F14" s="26"/>
      <c r="G14" s="23"/>
      <c r="H14" s="23"/>
      <c r="I14" s="23"/>
      <c r="J14" s="23"/>
      <c r="K14" s="36">
        <v>45</v>
      </c>
      <c r="L14" s="24"/>
      <c r="M14" s="24">
        <f t="shared" si="0"/>
        <v>0</v>
      </c>
      <c r="N14" s="38">
        <v>52</v>
      </c>
      <c r="O14" s="24"/>
      <c r="P14" s="24">
        <f>MAX(C14,F14,G14,I14,J14)-MIN(C14,F14,G14,I14,J14)</f>
        <v>0</v>
      </c>
      <c r="Q14" s="49">
        <v>42</v>
      </c>
      <c r="R14" s="50">
        <v>48</v>
      </c>
      <c r="S14" s="50">
        <v>49</v>
      </c>
      <c r="T14" s="50">
        <v>55</v>
      </c>
      <c r="U14" s="51">
        <f t="shared" si="2"/>
        <v>0</v>
      </c>
    </row>
    <row r="15" ht="15.95" customHeight="1" spans="1:23">
      <c r="A15" s="19">
        <v>5</v>
      </c>
      <c r="B15" s="23"/>
      <c r="C15" s="23"/>
      <c r="D15" s="24"/>
      <c r="E15" s="24"/>
      <c r="F15" s="23"/>
      <c r="G15" s="23"/>
      <c r="H15" s="23"/>
      <c r="I15" s="23"/>
      <c r="J15" s="23"/>
      <c r="K15" s="36">
        <v>45</v>
      </c>
      <c r="L15" s="24"/>
      <c r="M15" s="24">
        <f t="shared" si="0"/>
        <v>0</v>
      </c>
      <c r="N15" s="38">
        <v>52</v>
      </c>
      <c r="O15" s="24"/>
      <c r="P15" s="24">
        <f t="shared" ref="P15:P20" si="3">MAX(C15,F15,G15,I15,J15)-MIN(C15,F15,G15,I15,J15)</f>
        <v>0</v>
      </c>
      <c r="Q15" s="49">
        <v>42</v>
      </c>
      <c r="R15" s="50">
        <v>48</v>
      </c>
      <c r="S15" s="50">
        <v>49</v>
      </c>
      <c r="T15" s="50">
        <v>55</v>
      </c>
      <c r="U15" s="51">
        <f t="shared" si="2"/>
        <v>0</v>
      </c>
      <c r="V15" s="54"/>
      <c r="W15" s="54"/>
    </row>
    <row r="16" ht="15.95" customHeight="1" spans="1:23">
      <c r="A16" s="19">
        <v>6</v>
      </c>
      <c r="B16" s="23"/>
      <c r="C16" s="23"/>
      <c r="D16" s="24"/>
      <c r="E16" s="24"/>
      <c r="F16" s="23"/>
      <c r="G16" s="23"/>
      <c r="H16" s="23"/>
      <c r="I16" s="23"/>
      <c r="J16" s="23"/>
      <c r="K16" s="36">
        <v>45</v>
      </c>
      <c r="L16" s="24"/>
      <c r="M16" s="24">
        <f t="shared" si="0"/>
        <v>0</v>
      </c>
      <c r="N16" s="38">
        <v>52</v>
      </c>
      <c r="O16" s="24"/>
      <c r="P16" s="24">
        <f t="shared" si="3"/>
        <v>0</v>
      </c>
      <c r="Q16" s="49">
        <v>42</v>
      </c>
      <c r="R16" s="50">
        <v>48</v>
      </c>
      <c r="S16" s="50">
        <v>49</v>
      </c>
      <c r="T16" s="50">
        <v>55</v>
      </c>
      <c r="U16" s="51">
        <f t="shared" si="2"/>
        <v>0</v>
      </c>
      <c r="V16" s="54"/>
      <c r="W16" s="54"/>
    </row>
    <row r="17" ht="15.95" customHeight="1" spans="1:23">
      <c r="A17" s="19">
        <v>7</v>
      </c>
      <c r="B17" s="23"/>
      <c r="C17" s="23"/>
      <c r="D17" s="24"/>
      <c r="E17" s="24"/>
      <c r="F17" s="23"/>
      <c r="G17" s="23"/>
      <c r="H17" s="23"/>
      <c r="I17" s="23"/>
      <c r="J17" s="23"/>
      <c r="K17" s="36">
        <v>45</v>
      </c>
      <c r="L17" s="24"/>
      <c r="M17" s="24">
        <f t="shared" si="0"/>
        <v>0</v>
      </c>
      <c r="N17" s="38">
        <v>52</v>
      </c>
      <c r="O17" s="24"/>
      <c r="P17" s="24">
        <f t="shared" si="3"/>
        <v>0</v>
      </c>
      <c r="Q17" s="49">
        <v>42</v>
      </c>
      <c r="R17" s="50">
        <v>48</v>
      </c>
      <c r="S17" s="50">
        <v>49</v>
      </c>
      <c r="T17" s="50">
        <v>55</v>
      </c>
      <c r="U17" s="51">
        <f t="shared" si="2"/>
        <v>0</v>
      </c>
      <c r="V17" s="54"/>
      <c r="W17" s="54"/>
    </row>
    <row r="18" ht="15.95" customHeight="1" spans="1:21">
      <c r="A18" s="19">
        <v>8</v>
      </c>
      <c r="B18" s="26"/>
      <c r="C18" s="26"/>
      <c r="D18" s="26"/>
      <c r="E18" s="26"/>
      <c r="F18" s="26"/>
      <c r="G18" s="26"/>
      <c r="H18" s="26"/>
      <c r="I18" s="26"/>
      <c r="J18" s="26"/>
      <c r="K18" s="36">
        <v>45</v>
      </c>
      <c r="L18" s="24"/>
      <c r="M18" s="24">
        <f t="shared" si="0"/>
        <v>0</v>
      </c>
      <c r="N18" s="38">
        <v>52</v>
      </c>
      <c r="O18" s="24"/>
      <c r="P18" s="24">
        <f t="shared" si="3"/>
        <v>0</v>
      </c>
      <c r="Q18" s="49">
        <v>42</v>
      </c>
      <c r="R18" s="50">
        <v>48</v>
      </c>
      <c r="S18" s="50">
        <v>49</v>
      </c>
      <c r="T18" s="50">
        <v>55</v>
      </c>
      <c r="U18" s="51">
        <f t="shared" si="2"/>
        <v>0</v>
      </c>
    </row>
    <row r="19" ht="15.95" customHeight="1" spans="1:21">
      <c r="A19" s="19">
        <v>9</v>
      </c>
      <c r="B19" s="26"/>
      <c r="C19" s="26"/>
      <c r="D19" s="26"/>
      <c r="E19" s="26"/>
      <c r="F19" s="26"/>
      <c r="G19" s="26"/>
      <c r="H19" s="26"/>
      <c r="I19" s="26"/>
      <c r="J19" s="26"/>
      <c r="K19" s="36">
        <v>45</v>
      </c>
      <c r="L19" s="24"/>
      <c r="M19" s="24">
        <f t="shared" si="0"/>
        <v>0</v>
      </c>
      <c r="N19" s="38">
        <v>52</v>
      </c>
      <c r="O19" s="24"/>
      <c r="P19" s="24">
        <f t="shared" si="3"/>
        <v>0</v>
      </c>
      <c r="Q19" s="49">
        <v>42</v>
      </c>
      <c r="R19" s="50">
        <v>48</v>
      </c>
      <c r="S19" s="50">
        <v>49</v>
      </c>
      <c r="T19" s="50">
        <v>55</v>
      </c>
      <c r="U19" s="51">
        <f t="shared" si="2"/>
        <v>0</v>
      </c>
    </row>
    <row r="20" ht="15.95" customHeight="1" spans="1:21">
      <c r="A20" s="19">
        <v>10</v>
      </c>
      <c r="B20" s="26"/>
      <c r="C20" s="28"/>
      <c r="D20" s="28"/>
      <c r="E20" s="28"/>
      <c r="F20" s="28"/>
      <c r="G20" s="28"/>
      <c r="H20" s="28"/>
      <c r="I20" s="28"/>
      <c r="J20" s="28"/>
      <c r="K20" s="36">
        <v>45</v>
      </c>
      <c r="L20" s="24"/>
      <c r="M20" s="24">
        <f t="shared" si="0"/>
        <v>0</v>
      </c>
      <c r="N20" s="38">
        <v>52</v>
      </c>
      <c r="O20" s="24"/>
      <c r="P20" s="24">
        <f t="shared" si="3"/>
        <v>0</v>
      </c>
      <c r="Q20" s="49">
        <v>42</v>
      </c>
      <c r="R20" s="50">
        <v>48</v>
      </c>
      <c r="S20" s="50">
        <v>49</v>
      </c>
      <c r="T20" s="50">
        <v>55</v>
      </c>
      <c r="U20" s="51">
        <f t="shared" si="2"/>
        <v>0</v>
      </c>
    </row>
  </sheetData>
  <pageMargins left="0.787" right="0.787" top="0.984" bottom="0.984" header="0.512" footer="0.51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Lot17_Blue Bottle認証値（確定値）</vt:lpstr>
      <vt:lpstr>Na</vt:lpstr>
      <vt:lpstr>K</vt:lpstr>
      <vt:lpstr>CL</vt:lpstr>
      <vt:lpstr>Ca</vt:lpstr>
      <vt:lpstr>GLU</vt:lpstr>
      <vt:lpstr>TCH</vt:lpstr>
      <vt:lpstr>TG</vt:lpstr>
      <vt:lpstr>HDL</vt:lpstr>
      <vt:lpstr>TBIL</vt:lpstr>
      <vt:lpstr>TP</vt:lpstr>
      <vt:lpstr>ALB</vt:lpstr>
      <vt:lpstr>CRP</vt:lpstr>
      <vt:lpstr>UA</vt:lpstr>
      <vt:lpstr>BUN</vt:lpstr>
      <vt:lpstr>CRE</vt:lpstr>
      <vt:lpstr>AST</vt:lpstr>
      <vt:lpstr>ALT</vt:lpstr>
      <vt:lpstr>rGT</vt:lpstr>
      <vt:lpstr>ALP</vt:lpstr>
      <vt:lpstr>LD</vt:lpstr>
      <vt:lpstr>CPK</vt:lpstr>
      <vt:lpstr>AMY</vt:lpstr>
      <vt:lpstr>CHE</vt:lpstr>
      <vt:lpstr>Fe</vt:lpstr>
      <vt:lpstr>Mg</vt:lpstr>
      <vt:lpstr>IP</vt:lpstr>
      <vt:lpstr>IgG</vt:lpstr>
      <vt:lpstr>IgA</vt:lpstr>
      <vt:lpstr>IgM</vt:lpstr>
      <vt:lpstr>LDL</vt:lpstr>
      <vt:lpstr>2026.5月を100％とした時の活性変化率</vt:lpstr>
      <vt:lpstr>Module1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市原文雄</dc:creator>
  <cp:lastModifiedBy>user</cp:lastModifiedBy>
  <dcterms:created xsi:type="dcterms:W3CDTF">2023-05-05T09:22:00Z</dcterms:created>
  <dcterms:modified xsi:type="dcterms:W3CDTF">2026-08-04T22:50:37Z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7ED7DAFF12074CD999EE4936931AE77F</vt:lpwstr>
  </property>
  <property fmtid="{D5CDD505-2E9C-101B-9397-08002B2CF9AE}" pid="3" name="KSOProductBuildVer">
    <vt:lpwstr>1041-11.2.0.10603</vt:lpwstr>
  </property>
</Properties>
</file>